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 Topps Chrome Updat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22"/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24" customWidth="1"/>
    <col min="4" max="4" width="28" customWidth="1"/>
    <col min="5" max="5" width="5" customWidth="1"/>
    <col min="6" max="6" width="16" customWidth="1"/>
  </cols>
  <sheetData>
    <row r="1">
      <c r="A1" t="inlineStr">
        <is>
          <t xml:space="preserve">number</t>
        </is>
      </c>
      <c r="B1" t="inlineStr">
        <is>
          <t xml:space="preserve">player</t>
        </is>
      </c>
      <c r="C1" t="inlineStr">
        <is>
          <t xml:space="preserve">team</t>
        </is>
      </c>
      <c r="D1" t="inlineStr">
        <is>
          <t xml:space="preserve">section</t>
        </is>
      </c>
      <c r="E1" t="inlineStr">
        <is>
          <t xml:space="preserve">rc</t>
        </is>
      </c>
      <c r="F1" t="inlineStr">
        <is>
          <t xml:space="preserve">live listings</t>
        </is>
      </c>
    </row>
    <row r="2">
      <c r="A2" t="inlineStr">
        <is>
          <t xml:space="preserve">USC1</t>
        </is>
      </c>
      <c r="B2" t="inlineStr">
        <is>
          <t xml:space="preserve">Munetaka Murakami</t>
        </is>
      </c>
      <c r="C2" t="inlineStr">
        <is>
          <t xml:space="preserve">Chicago White Sox</t>
        </is>
      </c>
      <c r="D2" t="inlineStr">
        <is>
          <t xml:space="preserve">Base</t>
        </is>
      </c>
      <c r="E2" t="inlineStr">
        <is>
          <t xml:space="preserve">RC</t>
        </is>
      </c>
      <c r="F2" t="str">
        <f>HYPERLINK("https://www.ebay.com/sch/i.html?_nkw=2026+Topps+Chrome+Update+Munetaka+Murakami&amp;mkcid=1&amp;mkrid=711-53200-19255-0&amp;siteid=0&amp;campid=5339157451&amp;toolid=10001&amp;mkevt=1&amp;customid=checklist-xlsx","Find on eBay")</f>
        <v>Find on eBay</v>
      </c>
    </row>
    <row r="3">
      <c r="A3" t="inlineStr">
        <is>
          <t xml:space="preserve">USC2</t>
        </is>
      </c>
      <c r="B3" t="inlineStr">
        <is>
          <t xml:space="preserve">Sonny Gray</t>
        </is>
      </c>
      <c r="C3" t="inlineStr">
        <is>
          <t xml:space="preserve">Boston Red Sox</t>
        </is>
      </c>
      <c r="D3" t="inlineStr">
        <is>
          <t xml:space="preserve">Base</t>
        </is>
      </c>
      <c r="F3" t="str">
        <f>HYPERLINK("https://www.ebay.com/sch/i.html?_nkw=2026+Topps+Chrome+Update+Sonny+Gray&amp;mkcid=1&amp;mkrid=711-53200-19255-0&amp;siteid=0&amp;campid=5339157451&amp;toolid=10001&amp;mkevt=1&amp;customid=checklist-xlsx","Find on eBay")</f>
        <v>Find on eBay</v>
      </c>
    </row>
    <row r="4">
      <c r="A4" t="inlineStr">
        <is>
          <t xml:space="preserve">USC3</t>
        </is>
      </c>
      <c r="B4" t="inlineStr">
        <is>
          <t xml:space="preserve">Justin Wrobleski</t>
        </is>
      </c>
      <c r="C4" t="inlineStr">
        <is>
          <t xml:space="preserve">Los Angeles Dodgers</t>
        </is>
      </c>
      <c r="D4" t="inlineStr">
        <is>
          <t xml:space="preserve">Base</t>
        </is>
      </c>
      <c r="F4" t="str">
        <f>HYPERLINK("https://www.ebay.com/sch/i.html?_nkw=2026+Topps+Chrome+Update+Justin+Wrobleski&amp;mkcid=1&amp;mkrid=711-53200-19255-0&amp;siteid=0&amp;campid=5339157451&amp;toolid=10001&amp;mkevt=1&amp;customid=checklist-xlsx","Find on eBay")</f>
        <v>Find on eBay</v>
      </c>
    </row>
    <row r="5">
      <c r="A5" t="inlineStr">
        <is>
          <t xml:space="preserve">USC4</t>
        </is>
      </c>
      <c r="B5" t="inlineStr">
        <is>
          <t xml:space="preserve">Cristopher Sánchez</t>
        </is>
      </c>
      <c r="C5" t="inlineStr">
        <is>
          <t xml:space="preserve">Philadelphia Phillies</t>
        </is>
      </c>
      <c r="D5" t="inlineStr">
        <is>
          <t xml:space="preserve">Base</t>
        </is>
      </c>
      <c r="F5" t="str">
        <f>HYPERLINK("https://www.ebay.com/sch/i.html?_nkw=2026+Topps+Chrome+Update+Cristopher+S%C3%A1nchez&amp;mkcid=1&amp;mkrid=711-53200-19255-0&amp;siteid=0&amp;campid=5339157451&amp;toolid=10001&amp;mkevt=1&amp;customid=checklist-xlsx","Find on eBay")</f>
        <v>Find on eBay</v>
      </c>
    </row>
    <row r="6">
      <c r="A6" t="inlineStr">
        <is>
          <t xml:space="preserve">USC5</t>
        </is>
      </c>
      <c r="B6" t="inlineStr">
        <is>
          <t xml:space="preserve">Bryce Harper</t>
        </is>
      </c>
      <c r="C6" t="inlineStr">
        <is>
          <t xml:space="preserve">Philadelphia Phillies</t>
        </is>
      </c>
      <c r="D6" t="inlineStr">
        <is>
          <t xml:space="preserve">Base</t>
        </is>
      </c>
      <c r="F6" t="str">
        <f>HYPERLINK("https://www.ebay.com/sch/i.html?_nkw=2026+Topps+Chrome+Update+Bryce+Harper&amp;mkcid=1&amp;mkrid=711-53200-19255-0&amp;siteid=0&amp;campid=5339157451&amp;toolid=10001&amp;mkevt=1&amp;customid=checklist-xlsx","Find on eBay")</f>
        <v>Find on eBay</v>
      </c>
    </row>
    <row r="7">
      <c r="A7" t="inlineStr">
        <is>
          <t xml:space="preserve">USC6</t>
        </is>
      </c>
      <c r="B7" t="inlineStr">
        <is>
          <t xml:space="preserve">Yoshinobu Yamamoto</t>
        </is>
      </c>
      <c r="C7" t="inlineStr">
        <is>
          <t xml:space="preserve">Los Angeles Dodgers</t>
        </is>
      </c>
      <c r="D7" t="inlineStr">
        <is>
          <t xml:space="preserve">Base</t>
        </is>
      </c>
      <c r="F7" t="str">
        <f>HYPERLINK("https://www.ebay.com/sch/i.html?_nkw=2026+Topps+Chrome+Update+Yoshinobu+Yamamoto&amp;mkcid=1&amp;mkrid=711-53200-19255-0&amp;siteid=0&amp;campid=5339157451&amp;toolid=10001&amp;mkevt=1&amp;customid=checklist-xlsx","Find on eBay")</f>
        <v>Find on eBay</v>
      </c>
    </row>
    <row r="8">
      <c r="A8" t="inlineStr">
        <is>
          <t xml:space="preserve">USC7</t>
        </is>
      </c>
      <c r="B8" t="inlineStr">
        <is>
          <t xml:space="preserve">Justin Crawford</t>
        </is>
      </c>
      <c r="C8" t="inlineStr">
        <is>
          <t xml:space="preserve">Philadelphia Phillies</t>
        </is>
      </c>
      <c r="D8" t="inlineStr">
        <is>
          <t xml:space="preserve">Base</t>
        </is>
      </c>
      <c r="E8" t="inlineStr">
        <is>
          <t xml:space="preserve">RC</t>
        </is>
      </c>
      <c r="F8" t="str">
        <f>HYPERLINK("https://www.ebay.com/sch/i.html?_nkw=2026+Topps+Chrome+Update+Justin+Crawford&amp;mkcid=1&amp;mkrid=711-53200-19255-0&amp;siteid=0&amp;campid=5339157451&amp;toolid=10001&amp;mkevt=1&amp;customid=checklist-xlsx","Find on eBay")</f>
        <v>Find on eBay</v>
      </c>
    </row>
    <row r="9">
      <c r="A9" t="inlineStr">
        <is>
          <t xml:space="preserve">USC8</t>
        </is>
      </c>
      <c r="B9" t="inlineStr">
        <is>
          <t xml:space="preserve">Carter Jensen</t>
        </is>
      </c>
      <c r="C9" t="inlineStr">
        <is>
          <t xml:space="preserve">Kansas City Royals</t>
        </is>
      </c>
      <c r="D9" t="inlineStr">
        <is>
          <t xml:space="preserve">Base</t>
        </is>
      </c>
      <c r="E9" t="inlineStr">
        <is>
          <t xml:space="preserve">RC</t>
        </is>
      </c>
      <c r="F9" t="str">
        <f>HYPERLINK("https://www.ebay.com/sch/i.html?_nkw=2026+Topps+Chrome+Update+Carter+Jensen&amp;mkcid=1&amp;mkrid=711-53200-19255-0&amp;siteid=0&amp;campid=5339157451&amp;toolid=10001&amp;mkevt=1&amp;customid=checklist-xlsx","Find on eBay")</f>
        <v>Find on eBay</v>
      </c>
    </row>
    <row r="10">
      <c r="A10" t="inlineStr">
        <is>
          <t xml:space="preserve">USC9</t>
        </is>
      </c>
      <c r="B10" t="inlineStr">
        <is>
          <t xml:space="preserve">James Wood</t>
        </is>
      </c>
      <c r="C10" t="inlineStr">
        <is>
          <t xml:space="preserve">Washington Nationals</t>
        </is>
      </c>
      <c r="D10" t="inlineStr">
        <is>
          <t xml:space="preserve">Base</t>
        </is>
      </c>
      <c r="F10" t="str">
        <f>HYPERLINK("https://www.ebay.com/sch/i.html?_nkw=2026+Topps+Chrome+Update+James+Wood&amp;mkcid=1&amp;mkrid=711-53200-19255-0&amp;siteid=0&amp;campid=5339157451&amp;toolid=10001&amp;mkevt=1&amp;customid=checklist-xlsx","Find on eBay")</f>
        <v>Find on eBay</v>
      </c>
    </row>
    <row r="11">
      <c r="A11" t="inlineStr">
        <is>
          <t xml:space="preserve">USC10</t>
        </is>
      </c>
      <c r="B11" t="inlineStr">
        <is>
          <t xml:space="preserve">Max Muncy</t>
        </is>
      </c>
      <c r="C11" t="inlineStr">
        <is>
          <t xml:space="preserve">Los Angeles Dodgers</t>
        </is>
      </c>
      <c r="D11" t="inlineStr">
        <is>
          <t xml:space="preserve">Base</t>
        </is>
      </c>
      <c r="F11" t="str">
        <f>HYPERLINK("https://www.ebay.com/sch/i.html?_nkw=2026+Topps+Chrome+Update+Max+Muncy&amp;mkcid=1&amp;mkrid=711-53200-19255-0&amp;siteid=0&amp;campid=5339157451&amp;toolid=10001&amp;mkevt=1&amp;customid=checklist-xlsx","Find on eBay")</f>
        <v>Find on eBay</v>
      </c>
    </row>
    <row r="12">
      <c r="A12" t="inlineStr">
        <is>
          <t xml:space="preserve">USC11</t>
        </is>
      </c>
      <c r="B12" t="inlineStr">
        <is>
          <t xml:space="preserve">Eduardo Rodriguez</t>
        </is>
      </c>
      <c r="C12" t="inlineStr">
        <is>
          <t xml:space="preserve">Arizona Diamondbacks</t>
        </is>
      </c>
      <c r="D12" t="inlineStr">
        <is>
          <t xml:space="preserve">Base</t>
        </is>
      </c>
      <c r="F12" t="str">
        <f>HYPERLINK("https://www.ebay.com/sch/i.html?_nkw=2026+Topps+Chrome+Update+Eduardo+Rodriguez&amp;mkcid=1&amp;mkrid=711-53200-19255-0&amp;siteid=0&amp;campid=5339157451&amp;toolid=10001&amp;mkevt=1&amp;customid=checklist-xlsx","Find on eBay")</f>
        <v>Find on eBay</v>
      </c>
    </row>
    <row r="13">
      <c r="A13" t="inlineStr">
        <is>
          <t xml:space="preserve">USC12</t>
        </is>
      </c>
      <c r="B13" t="inlineStr">
        <is>
          <t xml:space="preserve">Josh Jung</t>
        </is>
      </c>
      <c r="C13" t="inlineStr">
        <is>
          <t xml:space="preserve">Texas Rangers</t>
        </is>
      </c>
      <c r="D13" t="inlineStr">
        <is>
          <t xml:space="preserve">Base</t>
        </is>
      </c>
      <c r="F13" t="str">
        <f>HYPERLINK("https://www.ebay.com/sch/i.html?_nkw=2026+Topps+Chrome+Update+Josh+Jung&amp;mkcid=1&amp;mkrid=711-53200-19255-0&amp;siteid=0&amp;campid=5339157451&amp;toolid=10001&amp;mkevt=1&amp;customid=checklist-xlsx","Find on eBay")</f>
        <v>Find on eBay</v>
      </c>
    </row>
    <row r="14">
      <c r="A14" t="inlineStr">
        <is>
          <t xml:space="preserve">USC13</t>
        </is>
      </c>
      <c r="B14" t="inlineStr">
        <is>
          <t xml:space="preserve">Robbie Ray</t>
        </is>
      </c>
      <c r="C14" t="inlineStr">
        <is>
          <t xml:space="preserve">San Diego Padres</t>
        </is>
      </c>
      <c r="D14" t="inlineStr">
        <is>
          <t xml:space="preserve">Base</t>
        </is>
      </c>
      <c r="F14" t="str">
        <f>HYPERLINK("https://www.ebay.com/sch/i.html?_nkw=2026+Topps+Chrome+Update+Robbie+Ray&amp;mkcid=1&amp;mkrid=711-53200-19255-0&amp;siteid=0&amp;campid=5339157451&amp;toolid=10001&amp;mkevt=1&amp;customid=checklist-xlsx","Find on eBay")</f>
        <v>Find on eBay</v>
      </c>
    </row>
    <row r="15">
      <c r="A15" t="inlineStr">
        <is>
          <t xml:space="preserve">USC14</t>
        </is>
      </c>
      <c r="B15" t="inlineStr">
        <is>
          <t xml:space="preserve">Juan Soto</t>
        </is>
      </c>
      <c r="C15" t="inlineStr">
        <is>
          <t xml:space="preserve">New York Mets</t>
        </is>
      </c>
      <c r="D15" t="inlineStr">
        <is>
          <t xml:space="preserve">Base</t>
        </is>
      </c>
      <c r="F15" t="str">
        <f>HYPERLINK("https://www.ebay.com/sch/i.html?_nkw=2026+Topps+Chrome+Update+Juan+Soto&amp;mkcid=1&amp;mkrid=711-53200-19255-0&amp;siteid=0&amp;campid=5339157451&amp;toolid=10001&amp;mkevt=1&amp;customid=checklist-xlsx","Find on eBay")</f>
        <v>Find on eBay</v>
      </c>
    </row>
    <row r="16">
      <c r="A16" t="inlineStr">
        <is>
          <t xml:space="preserve">USC15</t>
        </is>
      </c>
      <c r="B16" t="inlineStr">
        <is>
          <t xml:space="preserve">Jacob Misiorowski</t>
        </is>
      </c>
      <c r="C16" t="inlineStr">
        <is>
          <t xml:space="preserve">Milwaukee Brewers</t>
        </is>
      </c>
      <c r="D16" t="inlineStr">
        <is>
          <t xml:space="preserve">Base</t>
        </is>
      </c>
      <c r="E16" t="inlineStr">
        <is>
          <t xml:space="preserve">RC</t>
        </is>
      </c>
      <c r="F16" t="str">
        <f>HYPERLINK("https://www.ebay.com/sch/i.html?_nkw=2026+Topps+Chrome+Update+Jacob+Misiorowski&amp;mkcid=1&amp;mkrid=711-53200-19255-0&amp;siteid=0&amp;campid=5339157451&amp;toolid=10001&amp;mkevt=1&amp;customid=checklist-xlsx","Find on eBay")</f>
        <v>Find on eBay</v>
      </c>
    </row>
    <row r="17">
      <c r="A17" t="inlineStr">
        <is>
          <t xml:space="preserve">USC16</t>
        </is>
      </c>
      <c r="B17" t="inlineStr">
        <is>
          <t xml:space="preserve">Travis Bazzana</t>
        </is>
      </c>
      <c r="C17" t="inlineStr">
        <is>
          <t xml:space="preserve">Cleveland Guardians</t>
        </is>
      </c>
      <c r="D17" t="inlineStr">
        <is>
          <t xml:space="preserve">Base</t>
        </is>
      </c>
      <c r="E17" t="inlineStr">
        <is>
          <t xml:space="preserve">RC</t>
        </is>
      </c>
      <c r="F17" t="str">
        <f>HYPERLINK("https://www.ebay.com/sch/i.html?_nkw=2026+Topps+Chrome+Update+Travis+Bazzana&amp;mkcid=1&amp;mkrid=711-53200-19255-0&amp;siteid=0&amp;campid=5339157451&amp;toolid=10001&amp;mkevt=1&amp;customid=checklist-xlsx","Find on eBay")</f>
        <v>Find on eBay</v>
      </c>
    </row>
    <row r="18">
      <c r="A18" t="inlineStr">
        <is>
          <t xml:space="preserve">USC17</t>
        </is>
      </c>
      <c r="B18" t="inlineStr">
        <is>
          <t xml:space="preserve">Ryan Weiss</t>
        </is>
      </c>
      <c r="C18" t="inlineStr">
        <is>
          <t xml:space="preserve">Houston Astros</t>
        </is>
      </c>
      <c r="D18" t="inlineStr">
        <is>
          <t xml:space="preserve">Base</t>
        </is>
      </c>
      <c r="E18" t="inlineStr">
        <is>
          <t xml:space="preserve">RC</t>
        </is>
      </c>
      <c r="F18" t="str">
        <f>HYPERLINK("https://www.ebay.com/sch/i.html?_nkw=2026+Topps+Chrome+Update+Ryan+Weiss&amp;mkcid=1&amp;mkrid=711-53200-19255-0&amp;siteid=0&amp;campid=5339157451&amp;toolid=10001&amp;mkevt=1&amp;customid=checklist-xlsx","Find on eBay")</f>
        <v>Find on eBay</v>
      </c>
    </row>
    <row r="19">
      <c r="A19" t="inlineStr">
        <is>
          <t xml:space="preserve">USC18</t>
        </is>
      </c>
      <c r="B19" t="inlineStr">
        <is>
          <t xml:space="preserve">Kendry Rojas</t>
        </is>
      </c>
      <c r="C19" t="inlineStr">
        <is>
          <t xml:space="preserve">Minnesota Twins</t>
        </is>
      </c>
      <c r="D19" t="inlineStr">
        <is>
          <t xml:space="preserve">Base</t>
        </is>
      </c>
      <c r="E19" t="inlineStr">
        <is>
          <t xml:space="preserve">RC</t>
        </is>
      </c>
      <c r="F19" t="str">
        <f>HYPERLINK("https://www.ebay.com/sch/i.html?_nkw=2026+Topps+Chrome+Update+Kendry+Rojas&amp;mkcid=1&amp;mkrid=711-53200-19255-0&amp;siteid=0&amp;campid=5339157451&amp;toolid=10001&amp;mkevt=1&amp;customid=checklist-xlsx","Find on eBay")</f>
        <v>Find on eBay</v>
      </c>
    </row>
    <row r="20">
      <c r="A20" t="inlineStr">
        <is>
          <t xml:space="preserve">USC19</t>
        </is>
      </c>
      <c r="B20" t="inlineStr">
        <is>
          <t xml:space="preserve">Sung-Mun Song</t>
        </is>
      </c>
      <c r="C20" t="inlineStr">
        <is>
          <t xml:space="preserve">San Diego Padres</t>
        </is>
      </c>
      <c r="D20" t="inlineStr">
        <is>
          <t xml:space="preserve">Base</t>
        </is>
      </c>
      <c r="E20" t="inlineStr">
        <is>
          <t xml:space="preserve">RC</t>
        </is>
      </c>
      <c r="F20" t="str">
        <f>HYPERLINK("https://www.ebay.com/sch/i.html?_nkw=2026+Topps+Chrome+Update+Sung-Mun+Song&amp;mkcid=1&amp;mkrid=711-53200-19255-0&amp;siteid=0&amp;campid=5339157451&amp;toolid=10001&amp;mkevt=1&amp;customid=checklist-xlsx","Find on eBay")</f>
        <v>Find on eBay</v>
      </c>
    </row>
    <row r="21">
      <c r="A21" t="inlineStr">
        <is>
          <t xml:space="preserve">USC20</t>
        </is>
      </c>
      <c r="B21" t="inlineStr">
        <is>
          <t xml:space="preserve">Yordan Alvarez</t>
        </is>
      </c>
      <c r="C21" t="inlineStr">
        <is>
          <t xml:space="preserve">Houston Astros</t>
        </is>
      </c>
      <c r="D21" t="inlineStr">
        <is>
          <t xml:space="preserve">Base</t>
        </is>
      </c>
      <c r="F21" t="str">
        <f>HYPERLINK("https://www.ebay.com/sch/i.html?_nkw=2026+Topps+Chrome+Update+Yordan+Alvarez&amp;mkcid=1&amp;mkrid=711-53200-19255-0&amp;siteid=0&amp;campid=5339157451&amp;toolid=10001&amp;mkevt=1&amp;customid=checklist-xlsx","Find on eBay")</f>
        <v>Find on eBay</v>
      </c>
    </row>
    <row r="22">
      <c r="A22" t="inlineStr">
        <is>
          <t xml:space="preserve">USC21</t>
        </is>
      </c>
      <c r="B22" t="inlineStr">
        <is>
          <t xml:space="preserve">Eric Cerantola</t>
        </is>
      </c>
      <c r="C22" t="inlineStr">
        <is>
          <t xml:space="preserve">San Francisco Giants</t>
        </is>
      </c>
      <c r="D22" t="inlineStr">
        <is>
          <t xml:space="preserve">Base</t>
        </is>
      </c>
      <c r="E22" t="inlineStr">
        <is>
          <t xml:space="preserve">RC</t>
        </is>
      </c>
      <c r="F22" t="str">
        <f>HYPERLINK("https://www.ebay.com/sch/i.html?_nkw=2026+Topps+Chrome+Update+Eric+Cerantola&amp;mkcid=1&amp;mkrid=711-53200-19255-0&amp;siteid=0&amp;campid=5339157451&amp;toolid=10001&amp;mkevt=1&amp;customid=checklist-xlsx","Find on eBay")</f>
        <v>Find on eBay</v>
      </c>
    </row>
    <row r="23">
      <c r="A23" t="inlineStr">
        <is>
          <t xml:space="preserve">USC22</t>
        </is>
      </c>
      <c r="B23" t="inlineStr">
        <is>
          <t xml:space="preserve">Evan Carter</t>
        </is>
      </c>
      <c r="C23" t="inlineStr">
        <is>
          <t xml:space="preserve">Texas Rangers</t>
        </is>
      </c>
      <c r="D23" t="inlineStr">
        <is>
          <t xml:space="preserve">Base</t>
        </is>
      </c>
      <c r="F23" t="str">
        <f>HYPERLINK("https://www.ebay.com/sch/i.html?_nkw=2026+Topps+Chrome+Update+Evan+Carter&amp;mkcid=1&amp;mkrid=711-53200-19255-0&amp;siteid=0&amp;campid=5339157451&amp;toolid=10001&amp;mkevt=1&amp;customid=checklist-xlsx","Find on eBay")</f>
        <v>Find on eBay</v>
      </c>
    </row>
    <row r="24">
      <c r="A24" t="inlineStr">
        <is>
          <t xml:space="preserve">USC23</t>
        </is>
      </c>
      <c r="B24" t="inlineStr">
        <is>
          <t xml:space="preserve">Trey Gibson</t>
        </is>
      </c>
      <c r="C24" t="inlineStr">
        <is>
          <t xml:space="preserve">Baltimore Orioles</t>
        </is>
      </c>
      <c r="D24" t="inlineStr">
        <is>
          <t xml:space="preserve">Base</t>
        </is>
      </c>
      <c r="E24" t="inlineStr">
        <is>
          <t xml:space="preserve">RC</t>
        </is>
      </c>
      <c r="F24" t="str">
        <f>HYPERLINK("https://www.ebay.com/sch/i.html?_nkw=2026+Topps+Chrome+Update+Trey+Gibson&amp;mkcid=1&amp;mkrid=711-53200-19255-0&amp;siteid=0&amp;campid=5339157451&amp;toolid=10001&amp;mkevt=1&amp;customid=checklist-xlsx","Find on eBay")</f>
        <v>Find on eBay</v>
      </c>
    </row>
    <row r="25">
      <c r="A25" t="inlineStr">
        <is>
          <t xml:space="preserve">USC24</t>
        </is>
      </c>
      <c r="B25" t="inlineStr">
        <is>
          <t xml:space="preserve">Cody Ponce</t>
        </is>
      </c>
      <c r="C25" t="inlineStr">
        <is>
          <t xml:space="preserve">Toronto Blue Jays</t>
        </is>
      </c>
      <c r="D25" t="inlineStr">
        <is>
          <t xml:space="preserve">Base</t>
        </is>
      </c>
      <c r="E25" t="inlineStr">
        <is>
          <t xml:space="preserve">RC</t>
        </is>
      </c>
      <c r="F25" t="str">
        <f>HYPERLINK("https://www.ebay.com/sch/i.html?_nkw=2026+Topps+Chrome+Update+Cody+Ponce&amp;mkcid=1&amp;mkrid=711-53200-19255-0&amp;siteid=0&amp;campid=5339157451&amp;toolid=10001&amp;mkevt=1&amp;customid=checklist-xlsx","Find on eBay")</f>
        <v>Find on eBay</v>
      </c>
    </row>
    <row r="26">
      <c r="A26" t="inlineStr">
        <is>
          <t xml:space="preserve">USC25</t>
        </is>
      </c>
      <c r="B26" t="inlineStr">
        <is>
          <t xml:space="preserve">Jesus Rodriguez</t>
        </is>
      </c>
      <c r="C26" t="inlineStr">
        <is>
          <t xml:space="preserve">San Francisco Giants</t>
        </is>
      </c>
      <c r="D26" t="inlineStr">
        <is>
          <t xml:space="preserve">Base</t>
        </is>
      </c>
      <c r="E26" t="inlineStr">
        <is>
          <t xml:space="preserve">RC</t>
        </is>
      </c>
      <c r="F26" t="str">
        <f>HYPERLINK("https://www.ebay.com/sch/i.html?_nkw=2026+Topps+Chrome+Update+Jesus+Rodriguez&amp;mkcid=1&amp;mkrid=711-53200-19255-0&amp;siteid=0&amp;campid=5339157451&amp;toolid=10001&amp;mkevt=1&amp;customid=checklist-xlsx","Find on eBay")</f>
        <v>Find on eBay</v>
      </c>
    </row>
    <row r="27">
      <c r="A27" t="inlineStr">
        <is>
          <t xml:space="preserve">USC26</t>
        </is>
      </c>
      <c r="B27" t="inlineStr">
        <is>
          <t xml:space="preserve">Cam Schlittler</t>
        </is>
      </c>
      <c r="C27" t="inlineStr">
        <is>
          <t xml:space="preserve">New York Yankees</t>
        </is>
      </c>
      <c r="D27" t="inlineStr">
        <is>
          <t xml:space="preserve">Base</t>
        </is>
      </c>
      <c r="E27" t="inlineStr">
        <is>
          <t xml:space="preserve">RC</t>
        </is>
      </c>
      <c r="F27" t="str">
        <f>HYPERLINK("https://www.ebay.com/sch/i.html?_nkw=2026+Topps+Chrome+Update+Cam+Schlittler&amp;mkcid=1&amp;mkrid=711-53200-19255-0&amp;siteid=0&amp;campid=5339157451&amp;toolid=10001&amp;mkevt=1&amp;customid=checklist-xlsx","Find on eBay")</f>
        <v>Find on eBay</v>
      </c>
    </row>
    <row r="28">
      <c r="A28" t="inlineStr">
        <is>
          <t xml:space="preserve">USC27</t>
        </is>
      </c>
      <c r="B28" t="inlineStr">
        <is>
          <t xml:space="preserve">Luis Castillo</t>
        </is>
      </c>
      <c r="C28" t="inlineStr">
        <is>
          <t xml:space="preserve">Chicago White Sox</t>
        </is>
      </c>
      <c r="D28" t="inlineStr">
        <is>
          <t xml:space="preserve">Base</t>
        </is>
      </c>
      <c r="F28" t="str">
        <f>HYPERLINK("https://www.ebay.com/sch/i.html?_nkw=2026+Topps+Chrome+Update+Luis+Castillo&amp;mkcid=1&amp;mkrid=711-53200-19255-0&amp;siteid=0&amp;campid=5339157451&amp;toolid=10001&amp;mkevt=1&amp;customid=checklist-xlsx","Find on eBay")</f>
        <v>Find on eBay</v>
      </c>
    </row>
    <row r="29">
      <c r="A29" t="inlineStr">
        <is>
          <t xml:space="preserve">USC28</t>
        </is>
      </c>
      <c r="B29" t="inlineStr">
        <is>
          <t xml:space="preserve">Shea Langeliers</t>
        </is>
      </c>
      <c r="C29" t="inlineStr">
        <is>
          <t xml:space="preserve">Athletics</t>
        </is>
      </c>
      <c r="D29" t="inlineStr">
        <is>
          <t xml:space="preserve">Base</t>
        </is>
      </c>
      <c r="F29" t="str">
        <f>HYPERLINK("https://www.ebay.com/sch/i.html?_nkw=2026+Topps+Chrome+Update+Shea+Langeliers&amp;mkcid=1&amp;mkrid=711-53200-19255-0&amp;siteid=0&amp;campid=5339157451&amp;toolid=10001&amp;mkevt=1&amp;customid=checklist-xlsx","Find on eBay")</f>
        <v>Find on eBay</v>
      </c>
    </row>
    <row r="30">
      <c r="A30" t="inlineStr">
        <is>
          <t xml:space="preserve">USC29</t>
        </is>
      </c>
      <c r="B30" t="inlineStr">
        <is>
          <t xml:space="preserve">Ryan O'Hearn</t>
        </is>
      </c>
      <c r="C30" t="inlineStr">
        <is>
          <t xml:space="preserve">Pittsburgh Pirates</t>
        </is>
      </c>
      <c r="D30" t="inlineStr">
        <is>
          <t xml:space="preserve">Base</t>
        </is>
      </c>
      <c r="F30" t="str">
        <f>HYPERLINK("https://www.ebay.com/sch/i.html?_nkw=2026+Topps+Chrome+Update+Ryan+O%27Hearn&amp;mkcid=1&amp;mkrid=711-53200-19255-0&amp;siteid=0&amp;campid=5339157451&amp;toolid=10001&amp;mkevt=1&amp;customid=checklist-xlsx","Find on eBay")</f>
        <v>Find on eBay</v>
      </c>
    </row>
    <row r="31">
      <c r="A31" t="inlineStr">
        <is>
          <t xml:space="preserve">USC30</t>
        </is>
      </c>
      <c r="B31" t="inlineStr">
        <is>
          <t xml:space="preserve">Brandon Marsh</t>
        </is>
      </c>
      <c r="C31" t="inlineStr">
        <is>
          <t xml:space="preserve">Philadelphia Phillies</t>
        </is>
      </c>
      <c r="D31" t="inlineStr">
        <is>
          <t xml:space="preserve">Base</t>
        </is>
      </c>
      <c r="F31" t="str">
        <f>HYPERLINK("https://www.ebay.com/sch/i.html?_nkw=2026+Topps+Chrome+Update+Brandon+Marsh&amp;mkcid=1&amp;mkrid=711-53200-19255-0&amp;siteid=0&amp;campid=5339157451&amp;toolid=10001&amp;mkevt=1&amp;customid=checklist-xlsx","Find on eBay")</f>
        <v>Find on eBay</v>
      </c>
    </row>
    <row r="32">
      <c r="A32" t="inlineStr">
        <is>
          <t xml:space="preserve">USC31</t>
        </is>
      </c>
      <c r="B32" t="inlineStr">
        <is>
          <t xml:space="preserve">Bryce Eldridge</t>
        </is>
      </c>
      <c r="C32" t="inlineStr">
        <is>
          <t xml:space="preserve">San Francisco Giants</t>
        </is>
      </c>
      <c r="D32" t="inlineStr">
        <is>
          <t xml:space="preserve">Base</t>
        </is>
      </c>
      <c r="E32" t="inlineStr">
        <is>
          <t xml:space="preserve">RC</t>
        </is>
      </c>
      <c r="F32" t="str">
        <f>HYPERLINK("https://www.ebay.com/sch/i.html?_nkw=2026+Topps+Chrome+Update+Bryce+Eldridge&amp;mkcid=1&amp;mkrid=711-53200-19255-0&amp;siteid=0&amp;campid=5339157451&amp;toolid=10001&amp;mkevt=1&amp;customid=checklist-xlsx","Find on eBay")</f>
        <v>Find on eBay</v>
      </c>
    </row>
    <row r="33">
      <c r="A33" t="inlineStr">
        <is>
          <t xml:space="preserve">USC32</t>
        </is>
      </c>
      <c r="B33" t="inlineStr">
        <is>
          <t xml:space="preserve">Freddie Freeman</t>
        </is>
      </c>
      <c r="C33" t="inlineStr">
        <is>
          <t xml:space="preserve">Los Angeles Dodgers</t>
        </is>
      </c>
      <c r="D33" t="inlineStr">
        <is>
          <t xml:space="preserve">Base</t>
        </is>
      </c>
      <c r="F33" t="str">
        <f>HYPERLINK("https://www.ebay.com/sch/i.html?_nkw=2026+Topps+Chrome+Update+Freddie+Freeman&amp;mkcid=1&amp;mkrid=711-53200-19255-0&amp;siteid=0&amp;campid=5339157451&amp;toolid=10001&amp;mkevt=1&amp;customid=checklist-xlsx","Find on eBay")</f>
        <v>Find on eBay</v>
      </c>
    </row>
    <row r="34">
      <c r="A34" t="inlineStr">
        <is>
          <t xml:space="preserve">USC33</t>
        </is>
      </c>
      <c r="B34" t="inlineStr">
        <is>
          <t xml:space="preserve">Alex Hoppe</t>
        </is>
      </c>
      <c r="C34" t="inlineStr">
        <is>
          <t xml:space="preserve">Baltimore Orioles</t>
        </is>
      </c>
      <c r="D34" t="inlineStr">
        <is>
          <t xml:space="preserve">Base</t>
        </is>
      </c>
      <c r="E34" t="inlineStr">
        <is>
          <t xml:space="preserve">RC</t>
        </is>
      </c>
      <c r="F34" t="str">
        <f>HYPERLINK("https://www.ebay.com/sch/i.html?_nkw=2026+Topps+Chrome+Update+Alex+Hoppe&amp;mkcid=1&amp;mkrid=711-53200-19255-0&amp;siteid=0&amp;campid=5339157451&amp;toolid=10001&amp;mkevt=1&amp;customid=checklist-xlsx","Find on eBay")</f>
        <v>Find on eBay</v>
      </c>
    </row>
    <row r="35">
      <c r="A35" t="inlineStr">
        <is>
          <t xml:space="preserve">USC34</t>
        </is>
      </c>
      <c r="B35" t="inlineStr">
        <is>
          <t xml:space="preserve">Kyle Harrison</t>
        </is>
      </c>
      <c r="C35" t="inlineStr">
        <is>
          <t xml:space="preserve">Milwaukee Brewers</t>
        </is>
      </c>
      <c r="D35" t="inlineStr">
        <is>
          <t xml:space="preserve">Base</t>
        </is>
      </c>
      <c r="F35" t="str">
        <f>HYPERLINK("https://www.ebay.com/sch/i.html?_nkw=2026+Topps+Chrome+Update+Kyle+Harrison&amp;mkcid=1&amp;mkrid=711-53200-19255-0&amp;siteid=0&amp;campid=5339157451&amp;toolid=10001&amp;mkevt=1&amp;customid=checklist-xlsx","Find on eBay")</f>
        <v>Find on eBay</v>
      </c>
    </row>
    <row r="36">
      <c r="A36" t="inlineStr">
        <is>
          <t xml:space="preserve">USC35</t>
        </is>
      </c>
      <c r="B36" t="inlineStr">
        <is>
          <t xml:space="preserve">TJ Rumfield</t>
        </is>
      </c>
      <c r="C36" t="inlineStr">
        <is>
          <t xml:space="preserve">Colorado Rockies</t>
        </is>
      </c>
      <c r="D36" t="inlineStr">
        <is>
          <t xml:space="preserve">Base</t>
        </is>
      </c>
      <c r="E36" t="inlineStr">
        <is>
          <t xml:space="preserve">RC</t>
        </is>
      </c>
      <c r="F36" t="str">
        <f>HYPERLINK("https://www.ebay.com/sch/i.html?_nkw=2026+Topps+Chrome+Update+TJ+Rumfield&amp;mkcid=1&amp;mkrid=711-53200-19255-0&amp;siteid=0&amp;campid=5339157451&amp;toolid=10001&amp;mkevt=1&amp;customid=checklist-xlsx","Find on eBay")</f>
        <v>Find on eBay</v>
      </c>
    </row>
    <row r="37">
      <c r="A37" t="inlineStr">
        <is>
          <t xml:space="preserve">USC36</t>
        </is>
      </c>
      <c r="B37" t="inlineStr">
        <is>
          <t xml:space="preserve">Luis García Jr.</t>
        </is>
      </c>
      <c r="C37" t="inlineStr">
        <is>
          <t xml:space="preserve">New York Yankees</t>
        </is>
      </c>
      <c r="D37" t="inlineStr">
        <is>
          <t xml:space="preserve">Base</t>
        </is>
      </c>
      <c r="F37" t="str">
        <f>HYPERLINK("https://www.ebay.com/sch/i.html?_nkw=2026+Topps+Chrome+Update+Luis+Garc%C3%ADa+Jr.&amp;mkcid=1&amp;mkrid=711-53200-19255-0&amp;siteid=0&amp;campid=5339157451&amp;toolid=10001&amp;mkevt=1&amp;customid=checklist-xlsx","Find on eBay")</f>
        <v>Find on eBay</v>
      </c>
    </row>
    <row r="38">
      <c r="A38" t="inlineStr">
        <is>
          <t xml:space="preserve">USC37</t>
        </is>
      </c>
      <c r="B38" t="inlineStr">
        <is>
          <t xml:space="preserve">Casey Schmitt</t>
        </is>
      </c>
      <c r="C38" t="inlineStr">
        <is>
          <t xml:space="preserve">San Francisco Giants</t>
        </is>
      </c>
      <c r="D38" t="inlineStr">
        <is>
          <t xml:space="preserve">Base</t>
        </is>
      </c>
      <c r="F38" t="str">
        <f>HYPERLINK("https://www.ebay.com/sch/i.html?_nkw=2026+Topps+Chrome+Update+Casey+Schmitt&amp;mkcid=1&amp;mkrid=711-53200-19255-0&amp;siteid=0&amp;campid=5339157451&amp;toolid=10001&amp;mkevt=1&amp;customid=checklist-xlsx","Find on eBay")</f>
        <v>Find on eBay</v>
      </c>
    </row>
    <row r="39">
      <c r="A39" t="inlineStr">
        <is>
          <t xml:space="preserve">USC38</t>
        </is>
      </c>
      <c r="B39" t="inlineStr">
        <is>
          <t xml:space="preserve">Mickey Moniak</t>
        </is>
      </c>
      <c r="C39" t="inlineStr">
        <is>
          <t xml:space="preserve">Colorado Rockies</t>
        </is>
      </c>
      <c r="D39" t="inlineStr">
        <is>
          <t xml:space="preserve">Base</t>
        </is>
      </c>
      <c r="F39" t="str">
        <f>HYPERLINK("https://www.ebay.com/sch/i.html?_nkw=2026+Topps+Chrome+Update+Mickey+Moniak&amp;mkcid=1&amp;mkrid=711-53200-19255-0&amp;siteid=0&amp;campid=5339157451&amp;toolid=10001&amp;mkevt=1&amp;customid=checklist-xlsx","Find on eBay")</f>
        <v>Find on eBay</v>
      </c>
    </row>
    <row r="40">
      <c r="A40" t="inlineStr">
        <is>
          <t xml:space="preserve">USC39</t>
        </is>
      </c>
      <c r="B40" t="inlineStr">
        <is>
          <t xml:space="preserve">Riley O'Brien</t>
        </is>
      </c>
      <c r="C40" t="inlineStr">
        <is>
          <t xml:space="preserve">St. Louis Cardinals</t>
        </is>
      </c>
      <c r="D40" t="inlineStr">
        <is>
          <t xml:space="preserve">Base</t>
        </is>
      </c>
      <c r="E40" t="inlineStr">
        <is>
          <t xml:space="preserve">RC</t>
        </is>
      </c>
      <c r="F40" t="str">
        <f>HYPERLINK("https://www.ebay.com/sch/i.html?_nkw=2026+Topps+Chrome+Update+Riley+O%27Brien&amp;mkcid=1&amp;mkrid=711-53200-19255-0&amp;siteid=0&amp;campid=5339157451&amp;toolid=10001&amp;mkevt=1&amp;customid=checklist-xlsx","Find on eBay")</f>
        <v>Find on eBay</v>
      </c>
    </row>
    <row r="41">
      <c r="A41" t="inlineStr">
        <is>
          <t xml:space="preserve">USC40</t>
        </is>
      </c>
      <c r="B41" t="inlineStr">
        <is>
          <t xml:space="preserve">Jonah Tong</t>
        </is>
      </c>
      <c r="C41" t="inlineStr">
        <is>
          <t xml:space="preserve">New York Mets</t>
        </is>
      </c>
      <c r="D41" t="inlineStr">
        <is>
          <t xml:space="preserve">Base</t>
        </is>
      </c>
      <c r="E41" t="inlineStr">
        <is>
          <t xml:space="preserve">RC</t>
        </is>
      </c>
      <c r="F41" t="str">
        <f>HYPERLINK("https://www.ebay.com/sch/i.html?_nkw=2026+Topps+Chrome+Update+Jonah+Tong&amp;mkcid=1&amp;mkrid=711-53200-19255-0&amp;siteid=0&amp;campid=5339157451&amp;toolid=10001&amp;mkevt=1&amp;customid=checklist-xlsx","Find on eBay")</f>
        <v>Find on eBay</v>
      </c>
    </row>
    <row r="42">
      <c r="A42" t="inlineStr">
        <is>
          <t xml:space="preserve">USC41</t>
        </is>
      </c>
      <c r="B42" t="inlineStr">
        <is>
          <t xml:space="preserve">Tyler Samaniego</t>
        </is>
      </c>
      <c r="C42" t="inlineStr">
        <is>
          <t xml:space="preserve">Boston Red Sox</t>
        </is>
      </c>
      <c r="D42" t="inlineStr">
        <is>
          <t xml:space="preserve">Base</t>
        </is>
      </c>
      <c r="E42" t="inlineStr">
        <is>
          <t xml:space="preserve">RC</t>
        </is>
      </c>
      <c r="F42" t="str">
        <f>HYPERLINK("https://www.ebay.com/sch/i.html?_nkw=2026+Topps+Chrome+Update+Tyler+Samaniego&amp;mkcid=1&amp;mkrid=711-53200-19255-0&amp;siteid=0&amp;campid=5339157451&amp;toolid=10001&amp;mkevt=1&amp;customid=checklist-xlsx","Find on eBay")</f>
        <v>Find on eBay</v>
      </c>
    </row>
    <row r="43">
      <c r="A43" t="inlineStr">
        <is>
          <t xml:space="preserve">USC42</t>
        </is>
      </c>
      <c r="B43" t="inlineStr">
        <is>
          <t xml:space="preserve">Mason Miller</t>
        </is>
      </c>
      <c r="C43" t="inlineStr">
        <is>
          <t xml:space="preserve">San Diego Padres</t>
        </is>
      </c>
      <c r="D43" t="inlineStr">
        <is>
          <t xml:space="preserve">Base</t>
        </is>
      </c>
      <c r="F43" t="str">
        <f>HYPERLINK("https://www.ebay.com/sch/i.html?_nkw=2026+Topps+Chrome+Update+Mason+Miller&amp;mkcid=1&amp;mkrid=711-53200-19255-0&amp;siteid=0&amp;campid=5339157451&amp;toolid=10001&amp;mkevt=1&amp;customid=checklist-xlsx","Find on eBay")</f>
        <v>Find on eBay</v>
      </c>
    </row>
    <row r="44">
      <c r="A44" t="inlineStr">
        <is>
          <t xml:space="preserve">USC43</t>
        </is>
      </c>
      <c r="B44" t="inlineStr">
        <is>
          <t xml:space="preserve">Brandon Sproat</t>
        </is>
      </c>
      <c r="C44" t="inlineStr">
        <is>
          <t xml:space="preserve">New York Mets</t>
        </is>
      </c>
      <c r="D44" t="inlineStr">
        <is>
          <t xml:space="preserve">Base</t>
        </is>
      </c>
      <c r="E44" t="inlineStr">
        <is>
          <t xml:space="preserve">RC</t>
        </is>
      </c>
      <c r="F44" t="str">
        <f>HYPERLINK("https://www.ebay.com/sch/i.html?_nkw=2026+Topps+Chrome+Update+Brandon+Sproat&amp;mkcid=1&amp;mkrid=711-53200-19255-0&amp;siteid=0&amp;campid=5339157451&amp;toolid=10001&amp;mkevt=1&amp;customid=checklist-xlsx","Find on eBay")</f>
        <v>Find on eBay</v>
      </c>
    </row>
    <row r="45">
      <c r="A45" t="inlineStr">
        <is>
          <t xml:space="preserve">USC44</t>
        </is>
      </c>
      <c r="B45" t="inlineStr">
        <is>
          <t xml:space="preserve">Jeferson Quero</t>
        </is>
      </c>
      <c r="C45" t="inlineStr">
        <is>
          <t xml:space="preserve">Milwaukee Brewers</t>
        </is>
      </c>
      <c r="D45" t="inlineStr">
        <is>
          <t xml:space="preserve">Base</t>
        </is>
      </c>
      <c r="E45" t="inlineStr">
        <is>
          <t xml:space="preserve">RC</t>
        </is>
      </c>
      <c r="F45" t="str">
        <f>HYPERLINK("https://www.ebay.com/sch/i.html?_nkw=2026+Topps+Chrome+Update+Jeferson+Quero&amp;mkcid=1&amp;mkrid=711-53200-19255-0&amp;siteid=0&amp;campid=5339157451&amp;toolid=10001&amp;mkevt=1&amp;customid=checklist-xlsx","Find on eBay")</f>
        <v>Find on eBay</v>
      </c>
    </row>
    <row r="46">
      <c r="A46" t="inlineStr">
        <is>
          <t xml:space="preserve">USC45</t>
        </is>
      </c>
      <c r="B46" t="inlineStr">
        <is>
          <t xml:space="preserve">Gavin Collyer</t>
        </is>
      </c>
      <c r="C46" t="inlineStr">
        <is>
          <t xml:space="preserve">Texas Rangers</t>
        </is>
      </c>
      <c r="D46" t="inlineStr">
        <is>
          <t xml:space="preserve">Base</t>
        </is>
      </c>
      <c r="E46" t="inlineStr">
        <is>
          <t xml:space="preserve">RC</t>
        </is>
      </c>
      <c r="F46" t="str">
        <f>HYPERLINK("https://www.ebay.com/sch/i.html?_nkw=2026+Topps+Chrome+Update+Gavin+Collyer&amp;mkcid=1&amp;mkrid=711-53200-19255-0&amp;siteid=0&amp;campid=5339157451&amp;toolid=10001&amp;mkevt=1&amp;customid=checklist-xlsx","Find on eBay")</f>
        <v>Find on eBay</v>
      </c>
    </row>
    <row r="47">
      <c r="A47" t="inlineStr">
        <is>
          <t xml:space="preserve">USC46</t>
        </is>
      </c>
      <c r="B47" t="inlineStr">
        <is>
          <t xml:space="preserve">Nathan Eovaldi</t>
        </is>
      </c>
      <c r="C47" t="inlineStr">
        <is>
          <t xml:space="preserve">Texas Rangers</t>
        </is>
      </c>
      <c r="D47" t="inlineStr">
        <is>
          <t xml:space="preserve">Base</t>
        </is>
      </c>
      <c r="F47" t="str">
        <f>HYPERLINK("https://www.ebay.com/sch/i.html?_nkw=2026+Topps+Chrome+Update+Nathan+Eovaldi&amp;mkcid=1&amp;mkrid=711-53200-19255-0&amp;siteid=0&amp;campid=5339157451&amp;toolid=10001&amp;mkevt=1&amp;customid=checklist-xlsx","Find on eBay")</f>
        <v>Find on eBay</v>
      </c>
    </row>
    <row r="48">
      <c r="A48" t="inlineStr">
        <is>
          <t xml:space="preserve">USC47</t>
        </is>
      </c>
      <c r="B48" t="inlineStr">
        <is>
          <t xml:space="preserve">Brandon Valenzuela</t>
        </is>
      </c>
      <c r="C48" t="inlineStr">
        <is>
          <t xml:space="preserve">Toronto Blue Jays</t>
        </is>
      </c>
      <c r="D48" t="inlineStr">
        <is>
          <t xml:space="preserve">Base</t>
        </is>
      </c>
      <c r="E48" t="inlineStr">
        <is>
          <t xml:space="preserve">RC</t>
        </is>
      </c>
      <c r="F48" t="str">
        <f>HYPERLINK("https://www.ebay.com/sch/i.html?_nkw=2026+Topps+Chrome+Update+Brandon+Valenzuela&amp;mkcid=1&amp;mkrid=711-53200-19255-0&amp;siteid=0&amp;campid=5339157451&amp;toolid=10001&amp;mkevt=1&amp;customid=checklist-xlsx","Find on eBay")</f>
        <v>Find on eBay</v>
      </c>
    </row>
    <row r="49">
      <c r="A49" t="inlineStr">
        <is>
          <t xml:space="preserve">USC48</t>
        </is>
      </c>
      <c r="B49" t="inlineStr">
        <is>
          <t xml:space="preserve">JR Ritchie</t>
        </is>
      </c>
      <c r="C49" t="inlineStr">
        <is>
          <t xml:space="preserve">Atlanta Braves</t>
        </is>
      </c>
      <c r="D49" t="inlineStr">
        <is>
          <t xml:space="preserve">Base</t>
        </is>
      </c>
      <c r="E49" t="inlineStr">
        <is>
          <t xml:space="preserve">RC</t>
        </is>
      </c>
      <c r="F49" t="str">
        <f>HYPERLINK("https://www.ebay.com/sch/i.html?_nkw=2026+Topps+Chrome+Update+JR+Ritchie&amp;mkcid=1&amp;mkrid=711-53200-19255-0&amp;siteid=0&amp;campid=5339157451&amp;toolid=10001&amp;mkevt=1&amp;customid=checklist-xlsx","Find on eBay")</f>
        <v>Find on eBay</v>
      </c>
    </row>
    <row r="50">
      <c r="A50" t="inlineStr">
        <is>
          <t xml:space="preserve">USC49</t>
        </is>
      </c>
      <c r="B50" t="inlineStr">
        <is>
          <t xml:space="preserve">Travis Bazzana</t>
        </is>
      </c>
      <c r="C50" t="inlineStr">
        <is>
          <t xml:space="preserve">Cleveland Guardians</t>
        </is>
      </c>
      <c r="D50" t="inlineStr">
        <is>
          <t xml:space="preserve">Base</t>
        </is>
      </c>
      <c r="E50" t="inlineStr">
        <is>
          <t xml:space="preserve">RC</t>
        </is>
      </c>
      <c r="F50" t="str">
        <f>HYPERLINK("https://www.ebay.com/sch/i.html?_nkw=2026+Topps+Chrome+Update+Travis+Bazzana&amp;mkcid=1&amp;mkrid=711-53200-19255-0&amp;siteid=0&amp;campid=5339157451&amp;toolid=10001&amp;mkevt=1&amp;customid=checklist-xlsx","Find on eBay")</f>
        <v>Find on eBay</v>
      </c>
    </row>
    <row r="51">
      <c r="A51" t="inlineStr">
        <is>
          <t xml:space="preserve">USC50</t>
        </is>
      </c>
      <c r="B51" t="inlineStr">
        <is>
          <t xml:space="preserve">Ryan Watson</t>
        </is>
      </c>
      <c r="C51" t="inlineStr">
        <is>
          <t xml:space="preserve">Boston Red Sox</t>
        </is>
      </c>
      <c r="D51" t="inlineStr">
        <is>
          <t xml:space="preserve">Base</t>
        </is>
      </c>
      <c r="E51" t="inlineStr">
        <is>
          <t xml:space="preserve">RC</t>
        </is>
      </c>
      <c r="F51" t="str">
        <f>HYPERLINK("https://www.ebay.com/sch/i.html?_nkw=2026+Topps+Chrome+Update+Ryan+Watson&amp;mkcid=1&amp;mkrid=711-53200-19255-0&amp;siteid=0&amp;campid=5339157451&amp;toolid=10001&amp;mkevt=1&amp;customid=checklist-xlsx","Find on eBay")</f>
        <v>Find on eBay</v>
      </c>
    </row>
    <row r="52">
      <c r="A52" t="inlineStr">
        <is>
          <t xml:space="preserve">USC51</t>
        </is>
      </c>
      <c r="B52" t="inlineStr">
        <is>
          <t xml:space="preserve">Anthony Nunez</t>
        </is>
      </c>
      <c r="C52" t="inlineStr">
        <is>
          <t xml:space="preserve">Baltimore Orioles</t>
        </is>
      </c>
      <c r="D52" t="inlineStr">
        <is>
          <t xml:space="preserve">Base</t>
        </is>
      </c>
      <c r="E52" t="inlineStr">
        <is>
          <t xml:space="preserve">RC</t>
        </is>
      </c>
      <c r="F52" t="str">
        <f>HYPERLINK("https://www.ebay.com/sch/i.html?_nkw=2026+Topps+Chrome+Update+Anthony+Nunez&amp;mkcid=1&amp;mkrid=711-53200-19255-0&amp;siteid=0&amp;campid=5339157451&amp;toolid=10001&amp;mkevt=1&amp;customid=checklist-xlsx","Find on eBay")</f>
        <v>Find on eBay</v>
      </c>
    </row>
    <row r="53">
      <c r="A53" t="inlineStr">
        <is>
          <t xml:space="preserve">USC52</t>
        </is>
      </c>
      <c r="B53" t="inlineStr">
        <is>
          <t xml:space="preserve">Brian Fitzpatrick</t>
        </is>
      </c>
      <c r="C53" t="inlineStr">
        <is>
          <t xml:space="preserve">Milwaukee Brewers</t>
        </is>
      </c>
      <c r="D53" t="inlineStr">
        <is>
          <t xml:space="preserve">Base</t>
        </is>
      </c>
      <c r="E53" t="inlineStr">
        <is>
          <t xml:space="preserve">RC</t>
        </is>
      </c>
      <c r="F53" t="str">
        <f>HYPERLINK("https://www.ebay.com/sch/i.html?_nkw=2026+Topps+Chrome+Update+Brian+Fitzpatrick&amp;mkcid=1&amp;mkrid=711-53200-19255-0&amp;siteid=0&amp;campid=5339157451&amp;toolid=10001&amp;mkevt=1&amp;customid=checklist-xlsx","Find on eBay")</f>
        <v>Find on eBay</v>
      </c>
    </row>
    <row r="54">
      <c r="A54" t="inlineStr">
        <is>
          <t xml:space="preserve">USC53</t>
        </is>
      </c>
      <c r="B54" t="inlineStr">
        <is>
          <t xml:space="preserve">Liam Hicks</t>
        </is>
      </c>
      <c r="C54" t="inlineStr">
        <is>
          <t xml:space="preserve">Tampa Bay Rays</t>
        </is>
      </c>
      <c r="D54" t="inlineStr">
        <is>
          <t xml:space="preserve">Base</t>
        </is>
      </c>
      <c r="F54" t="str">
        <f>HYPERLINK("https://www.ebay.com/sch/i.html?_nkw=2026+Topps+Chrome+Update+Liam+Hicks&amp;mkcid=1&amp;mkrid=711-53200-19255-0&amp;siteid=0&amp;campid=5339157451&amp;toolid=10001&amp;mkevt=1&amp;customid=checklist-xlsx","Find on eBay")</f>
        <v>Find on eBay</v>
      </c>
    </row>
    <row r="55">
      <c r="A55" t="inlineStr">
        <is>
          <t xml:space="preserve">USC54</t>
        </is>
      </c>
      <c r="B55" t="inlineStr">
        <is>
          <t xml:space="preserve">Chase DeLauter</t>
        </is>
      </c>
      <c r="C55" t="inlineStr">
        <is>
          <t xml:space="preserve">Cleveland Guardians</t>
        </is>
      </c>
      <c r="D55" t="inlineStr">
        <is>
          <t xml:space="preserve">Base</t>
        </is>
      </c>
      <c r="E55" t="inlineStr">
        <is>
          <t xml:space="preserve">RC</t>
        </is>
      </c>
      <c r="F55" t="str">
        <f>HYPERLINK("https://www.ebay.com/sch/i.html?_nkw=2026+Topps+Chrome+Update+Chase+DeLauter&amp;mkcid=1&amp;mkrid=711-53200-19255-0&amp;siteid=0&amp;campid=5339157451&amp;toolid=10001&amp;mkevt=1&amp;customid=checklist-xlsx","Find on eBay")</f>
        <v>Find on eBay</v>
      </c>
    </row>
    <row r="56">
      <c r="A56" t="inlineStr">
        <is>
          <t xml:space="preserve">USC55</t>
        </is>
      </c>
      <c r="B56" t="inlineStr">
        <is>
          <t xml:space="preserve">Roman Anthony</t>
        </is>
      </c>
      <c r="C56" t="inlineStr">
        <is>
          <t xml:space="preserve">Boston Red Sox</t>
        </is>
      </c>
      <c r="D56" t="inlineStr">
        <is>
          <t xml:space="preserve">Base</t>
        </is>
      </c>
      <c r="E56" t="inlineStr">
        <is>
          <t xml:space="preserve">RC</t>
        </is>
      </c>
      <c r="F56" t="str">
        <f>HYPERLINK("https://www.ebay.com/sch/i.html?_nkw=2026+Topps+Chrome+Update+Roman+Anthony&amp;mkcid=1&amp;mkrid=711-53200-19255-0&amp;siteid=0&amp;campid=5339157451&amp;toolid=10001&amp;mkevt=1&amp;customid=checklist-xlsx","Find on eBay")</f>
        <v>Find on eBay</v>
      </c>
    </row>
    <row r="57">
      <c r="A57" t="inlineStr">
        <is>
          <t xml:space="preserve">USC56</t>
        </is>
      </c>
      <c r="B57" t="inlineStr">
        <is>
          <t xml:space="preserve">Pete Crow-Armstrong</t>
        </is>
      </c>
      <c r="C57" t="inlineStr">
        <is>
          <t xml:space="preserve">Chicago Cubs</t>
        </is>
      </c>
      <c r="D57" t="inlineStr">
        <is>
          <t xml:space="preserve">Base</t>
        </is>
      </c>
      <c r="F57" t="str">
        <f>HYPERLINK("https://www.ebay.com/sch/i.html?_nkw=2026+Topps+Chrome+Update+Pete+Crow-Armstrong&amp;mkcid=1&amp;mkrid=711-53200-19255-0&amp;siteid=0&amp;campid=5339157451&amp;toolid=10001&amp;mkevt=1&amp;customid=checklist-xlsx","Find on eBay")</f>
        <v>Find on eBay</v>
      </c>
    </row>
    <row r="58">
      <c r="A58" t="inlineStr">
        <is>
          <t xml:space="preserve">USC57</t>
        </is>
      </c>
      <c r="B58" t="inlineStr">
        <is>
          <t xml:space="preserve">Daniel Susac</t>
        </is>
      </c>
      <c r="C58" t="inlineStr">
        <is>
          <t xml:space="preserve">San Francisco Giants</t>
        </is>
      </c>
      <c r="D58" t="inlineStr">
        <is>
          <t xml:space="preserve">Base</t>
        </is>
      </c>
      <c r="E58" t="inlineStr">
        <is>
          <t xml:space="preserve">RC</t>
        </is>
      </c>
      <c r="F58" t="str">
        <f>HYPERLINK("https://www.ebay.com/sch/i.html?_nkw=2026+Topps+Chrome+Update+Daniel+Susac&amp;mkcid=1&amp;mkrid=711-53200-19255-0&amp;siteid=0&amp;campid=5339157451&amp;toolid=10001&amp;mkevt=1&amp;customid=checklist-xlsx","Find on eBay")</f>
        <v>Find on eBay</v>
      </c>
    </row>
    <row r="59">
      <c r="A59" t="inlineStr">
        <is>
          <t xml:space="preserve">USC58</t>
        </is>
      </c>
      <c r="B59" t="inlineStr">
        <is>
          <t xml:space="preserve">Jose Fernandez</t>
        </is>
      </c>
      <c r="C59" t="inlineStr">
        <is>
          <t xml:space="preserve">Arizona Diamondbacks</t>
        </is>
      </c>
      <c r="D59" t="inlineStr">
        <is>
          <t xml:space="preserve">Base</t>
        </is>
      </c>
      <c r="E59" t="inlineStr">
        <is>
          <t xml:space="preserve">RC</t>
        </is>
      </c>
      <c r="F59" t="str">
        <f>HYPERLINK("https://www.ebay.com/sch/i.html?_nkw=2026+Topps+Chrome+Update+Jose+Fernandez&amp;mkcid=1&amp;mkrid=711-53200-19255-0&amp;siteid=0&amp;campid=5339157451&amp;toolid=10001&amp;mkevt=1&amp;customid=checklist-xlsx","Find on eBay")</f>
        <v>Find on eBay</v>
      </c>
    </row>
    <row r="60">
      <c r="A60" t="inlineStr">
        <is>
          <t xml:space="preserve">USC59</t>
        </is>
      </c>
      <c r="B60" t="inlineStr">
        <is>
          <t xml:space="preserve">Alec Gamboa</t>
        </is>
      </c>
      <c r="C60" t="inlineStr">
        <is>
          <t xml:space="preserve">Boston Red Sox</t>
        </is>
      </c>
      <c r="D60" t="inlineStr">
        <is>
          <t xml:space="preserve">Base</t>
        </is>
      </c>
      <c r="E60" t="inlineStr">
        <is>
          <t xml:space="preserve">RC</t>
        </is>
      </c>
      <c r="F60" t="str">
        <f>HYPERLINK("https://www.ebay.com/sch/i.html?_nkw=2026+Topps+Chrome+Update+Alec+Gamboa&amp;mkcid=1&amp;mkrid=711-53200-19255-0&amp;siteid=0&amp;campid=5339157451&amp;toolid=10001&amp;mkevt=1&amp;customid=checklist-xlsx","Find on eBay")</f>
        <v>Find on eBay</v>
      </c>
    </row>
    <row r="61">
      <c r="A61" t="inlineStr">
        <is>
          <t xml:space="preserve">USC60</t>
        </is>
      </c>
      <c r="B61" t="inlineStr">
        <is>
          <t xml:space="preserve">Jac Caglianone</t>
        </is>
      </c>
      <c r="C61" t="inlineStr">
        <is>
          <t xml:space="preserve">Kansas City Royals</t>
        </is>
      </c>
      <c r="D61" t="inlineStr">
        <is>
          <t xml:space="preserve">Base</t>
        </is>
      </c>
      <c r="E61" t="inlineStr">
        <is>
          <t xml:space="preserve">RC</t>
        </is>
      </c>
      <c r="F61" t="str">
        <f>HYPERLINK("https://www.ebay.com/sch/i.html?_nkw=2026+Topps+Chrome+Update+Jac+Caglianone&amp;mkcid=1&amp;mkrid=711-53200-19255-0&amp;siteid=0&amp;campid=5339157451&amp;toolid=10001&amp;mkevt=1&amp;customid=checklist-xlsx","Find on eBay")</f>
        <v>Find on eBay</v>
      </c>
    </row>
    <row r="62">
      <c r="A62" t="inlineStr">
        <is>
          <t xml:space="preserve">USC61</t>
        </is>
      </c>
      <c r="B62" t="inlineStr">
        <is>
          <t xml:space="preserve">Heliot Ramos</t>
        </is>
      </c>
      <c r="C62" t="inlineStr">
        <is>
          <t xml:space="preserve">New York Yankees</t>
        </is>
      </c>
      <c r="D62" t="inlineStr">
        <is>
          <t xml:space="preserve">Base</t>
        </is>
      </c>
      <c r="F62" t="str">
        <f>HYPERLINK("https://www.ebay.com/sch/i.html?_nkw=2026+Topps+Chrome+Update+Heliot+Ramos&amp;mkcid=1&amp;mkrid=711-53200-19255-0&amp;siteid=0&amp;campid=5339157451&amp;toolid=10001&amp;mkevt=1&amp;customid=checklist-xlsx","Find on eBay")</f>
        <v>Find on eBay</v>
      </c>
    </row>
    <row r="63">
      <c r="A63" t="inlineStr">
        <is>
          <t xml:space="preserve">USC62</t>
        </is>
      </c>
      <c r="B63" t="inlineStr">
        <is>
          <t xml:space="preserve">Justin Verlander</t>
        </is>
      </c>
      <c r="C63" t="inlineStr">
        <is>
          <t xml:space="preserve">Detroit Tigers</t>
        </is>
      </c>
      <c r="D63" t="inlineStr">
        <is>
          <t xml:space="preserve">Base</t>
        </is>
      </c>
      <c r="F63" t="str">
        <f>HYPERLINK("https://www.ebay.com/sch/i.html?_nkw=2026+Topps+Chrome+Update+Justin+Verlander&amp;mkcid=1&amp;mkrid=711-53200-19255-0&amp;siteid=0&amp;campid=5339157451&amp;toolid=10001&amp;mkevt=1&amp;customid=checklist-xlsx","Find on eBay")</f>
        <v>Find on eBay</v>
      </c>
    </row>
    <row r="64">
      <c r="A64" t="inlineStr">
        <is>
          <t xml:space="preserve">USC63</t>
        </is>
      </c>
      <c r="B64" t="inlineStr">
        <is>
          <t xml:space="preserve">Noah Schultz</t>
        </is>
      </c>
      <c r="C64" t="inlineStr">
        <is>
          <t xml:space="preserve">Chicago White Sox</t>
        </is>
      </c>
      <c r="D64" t="inlineStr">
        <is>
          <t xml:space="preserve">Base</t>
        </is>
      </c>
      <c r="E64" t="inlineStr">
        <is>
          <t xml:space="preserve">RC</t>
        </is>
      </c>
      <c r="F64" t="str">
        <f>HYPERLINK("https://www.ebay.com/sch/i.html?_nkw=2026+Topps+Chrome+Update+Noah+Schultz&amp;mkcid=1&amp;mkrid=711-53200-19255-0&amp;siteid=0&amp;campid=5339157451&amp;toolid=10001&amp;mkevt=1&amp;customid=checklist-xlsx","Find on eBay")</f>
        <v>Find on eBay</v>
      </c>
    </row>
    <row r="65">
      <c r="A65" t="inlineStr">
        <is>
          <t xml:space="preserve">USC64</t>
        </is>
      </c>
      <c r="B65" t="inlineStr">
        <is>
          <t xml:space="preserve">Didier Fuentes</t>
        </is>
      </c>
      <c r="C65" t="inlineStr">
        <is>
          <t xml:space="preserve">Atlanta Braves</t>
        </is>
      </c>
      <c r="D65" t="inlineStr">
        <is>
          <t xml:space="preserve">Base</t>
        </is>
      </c>
      <c r="E65" t="inlineStr">
        <is>
          <t xml:space="preserve">RC</t>
        </is>
      </c>
      <c r="F65" t="str">
        <f>HYPERLINK("https://www.ebay.com/sch/i.html?_nkw=2026+Topps+Chrome+Update+Didier+Fuentes&amp;mkcid=1&amp;mkrid=711-53200-19255-0&amp;siteid=0&amp;campid=5339157451&amp;toolid=10001&amp;mkevt=1&amp;customid=checklist-xlsx","Find on eBay")</f>
        <v>Find on eBay</v>
      </c>
    </row>
    <row r="66">
      <c r="A66" t="inlineStr">
        <is>
          <t xml:space="preserve">USC65</t>
        </is>
      </c>
      <c r="B66" t="inlineStr">
        <is>
          <t xml:space="preserve">Miguel Vargas</t>
        </is>
      </c>
      <c r="C66" t="inlineStr">
        <is>
          <t xml:space="preserve">Chicago White Sox</t>
        </is>
      </c>
      <c r="D66" t="inlineStr">
        <is>
          <t xml:space="preserve">Base</t>
        </is>
      </c>
      <c r="F66" t="str">
        <f>HYPERLINK("https://www.ebay.com/sch/i.html?_nkw=2026+Topps+Chrome+Update+Miguel+Vargas&amp;mkcid=1&amp;mkrid=711-53200-19255-0&amp;siteid=0&amp;campid=5339157451&amp;toolid=10001&amp;mkevt=1&amp;customid=checklist-xlsx","Find on eBay")</f>
        <v>Find on eBay</v>
      </c>
    </row>
    <row r="67">
      <c r="A67" t="inlineStr">
        <is>
          <t xml:space="preserve">USC66</t>
        </is>
      </c>
      <c r="B67" t="inlineStr">
        <is>
          <t xml:space="preserve">Connelly Early</t>
        </is>
      </c>
      <c r="C67" t="inlineStr">
        <is>
          <t xml:space="preserve">Boston Red Sox</t>
        </is>
      </c>
      <c r="D67" t="inlineStr">
        <is>
          <t xml:space="preserve">Base</t>
        </is>
      </c>
      <c r="E67" t="inlineStr">
        <is>
          <t xml:space="preserve">RC</t>
        </is>
      </c>
      <c r="F67" t="str">
        <f>HYPERLINK("https://www.ebay.com/sch/i.html?_nkw=2026+Topps+Chrome+Update+Connelly+Early&amp;mkcid=1&amp;mkrid=711-53200-19255-0&amp;siteid=0&amp;campid=5339157451&amp;toolid=10001&amp;mkevt=1&amp;customid=checklist-xlsx","Find on eBay")</f>
        <v>Find on eBay</v>
      </c>
    </row>
    <row r="68">
      <c r="A68" t="inlineStr">
        <is>
          <t xml:space="preserve">USC67</t>
        </is>
      </c>
      <c r="B68" t="inlineStr">
        <is>
          <t xml:space="preserve">David Bednar</t>
        </is>
      </c>
      <c r="C68" t="inlineStr">
        <is>
          <t xml:space="preserve">New York Yankees</t>
        </is>
      </c>
      <c r="D68" t="inlineStr">
        <is>
          <t xml:space="preserve">Base</t>
        </is>
      </c>
      <c r="F68" t="str">
        <f>HYPERLINK("https://www.ebay.com/sch/i.html?_nkw=2026+Topps+Chrome+Update+David+Bednar&amp;mkcid=1&amp;mkrid=711-53200-19255-0&amp;siteid=0&amp;campid=5339157451&amp;toolid=10001&amp;mkevt=1&amp;customid=checklist-xlsx","Find on eBay")</f>
        <v>Find on eBay</v>
      </c>
    </row>
    <row r="69">
      <c r="A69" t="inlineStr">
        <is>
          <t xml:space="preserve">USC68</t>
        </is>
      </c>
      <c r="B69" t="inlineStr">
        <is>
          <t xml:space="preserve">Jose Franco</t>
        </is>
      </c>
      <c r="C69" t="inlineStr">
        <is>
          <t xml:space="preserve">Cincinnati Reds</t>
        </is>
      </c>
      <c r="D69" t="inlineStr">
        <is>
          <t xml:space="preserve">Base</t>
        </is>
      </c>
      <c r="E69" t="inlineStr">
        <is>
          <t xml:space="preserve">RC</t>
        </is>
      </c>
      <c r="F69" t="str">
        <f>HYPERLINK("https://www.ebay.com/sch/i.html?_nkw=2026+Topps+Chrome+Update+Jose+Franco&amp;mkcid=1&amp;mkrid=711-53200-19255-0&amp;siteid=0&amp;campid=5339157451&amp;toolid=10001&amp;mkevt=1&amp;customid=checklist-xlsx","Find on eBay")</f>
        <v>Find on eBay</v>
      </c>
    </row>
    <row r="70">
      <c r="A70" t="inlineStr">
        <is>
          <t xml:space="preserve">USC69</t>
        </is>
      </c>
      <c r="B70" t="inlineStr">
        <is>
          <t xml:space="preserve">Bubba Chandler</t>
        </is>
      </c>
      <c r="C70" t="inlineStr">
        <is>
          <t xml:space="preserve">Pittsburgh Pirates</t>
        </is>
      </c>
      <c r="D70" t="inlineStr">
        <is>
          <t xml:space="preserve">Base</t>
        </is>
      </c>
      <c r="E70" t="inlineStr">
        <is>
          <t xml:space="preserve">RC</t>
        </is>
      </c>
      <c r="F70" t="str">
        <f>HYPERLINK("https://www.ebay.com/sch/i.html?_nkw=2026+Topps+Chrome+Update+Bubba+Chandler&amp;mkcid=1&amp;mkrid=711-53200-19255-0&amp;siteid=0&amp;campid=5339157451&amp;toolid=10001&amp;mkevt=1&amp;customid=checklist-xlsx","Find on eBay")</f>
        <v>Find on eBay</v>
      </c>
    </row>
    <row r="71">
      <c r="A71" t="inlineStr">
        <is>
          <t xml:space="preserve">USC70</t>
        </is>
      </c>
      <c r="B71" t="inlineStr">
        <is>
          <t xml:space="preserve">Felix Reyes</t>
        </is>
      </c>
      <c r="C71" t="inlineStr">
        <is>
          <t xml:space="preserve">Philadelphia Phillies</t>
        </is>
      </c>
      <c r="D71" t="inlineStr">
        <is>
          <t xml:space="preserve">Base</t>
        </is>
      </c>
      <c r="E71" t="inlineStr">
        <is>
          <t xml:space="preserve">RC</t>
        </is>
      </c>
      <c r="F71" t="str">
        <f>HYPERLINK("https://www.ebay.com/sch/i.html?_nkw=2026+Topps+Chrome+Update+Felix+Reyes&amp;mkcid=1&amp;mkrid=711-53200-19255-0&amp;siteid=0&amp;campid=5339157451&amp;toolid=10001&amp;mkevt=1&amp;customid=checklist-xlsx","Find on eBay")</f>
        <v>Find on eBay</v>
      </c>
    </row>
    <row r="72">
      <c r="A72" t="inlineStr">
        <is>
          <t xml:space="preserve">USC71</t>
        </is>
      </c>
      <c r="B72" t="inlineStr">
        <is>
          <t xml:space="preserve">Jack Anderson</t>
        </is>
      </c>
      <c r="C72" t="inlineStr">
        <is>
          <t xml:space="preserve">Minnesota Twins</t>
        </is>
      </c>
      <c r="D72" t="inlineStr">
        <is>
          <t xml:space="preserve">Base</t>
        </is>
      </c>
      <c r="E72" t="inlineStr">
        <is>
          <t xml:space="preserve">RC</t>
        </is>
      </c>
      <c r="F72" t="str">
        <f>HYPERLINK("https://www.ebay.com/sch/i.html?_nkw=2026+Topps+Chrome+Update+Jack+Anderson&amp;mkcid=1&amp;mkrid=711-53200-19255-0&amp;siteid=0&amp;campid=5339157451&amp;toolid=10001&amp;mkevt=1&amp;customid=checklist-xlsx","Find on eBay")</f>
        <v>Find on eBay</v>
      </c>
    </row>
    <row r="73">
      <c r="A73" t="inlineStr">
        <is>
          <t xml:space="preserve">USC72</t>
        </is>
      </c>
      <c r="B73" t="inlineStr">
        <is>
          <t xml:space="preserve">Trevor Martin</t>
        </is>
      </c>
      <c r="C73" t="inlineStr">
        <is>
          <t xml:space="preserve">Tampa Bay Rays</t>
        </is>
      </c>
      <c r="D73" t="inlineStr">
        <is>
          <t xml:space="preserve">Base</t>
        </is>
      </c>
      <c r="E73" t="inlineStr">
        <is>
          <t xml:space="preserve">RC</t>
        </is>
      </c>
      <c r="F73" t="str">
        <f>HYPERLINK("https://www.ebay.com/sch/i.html?_nkw=2026+Topps+Chrome+Update+Trevor+Martin&amp;mkcid=1&amp;mkrid=711-53200-19255-0&amp;siteid=0&amp;campid=5339157451&amp;toolid=10001&amp;mkevt=1&amp;customid=checklist-xlsx","Find on eBay")</f>
        <v>Find on eBay</v>
      </c>
    </row>
    <row r="74">
      <c r="A74" t="inlineStr">
        <is>
          <t xml:space="preserve">USC73</t>
        </is>
      </c>
      <c r="B74" t="inlineStr">
        <is>
          <t xml:space="preserve">Mike Trout</t>
        </is>
      </c>
      <c r="C74" t="inlineStr">
        <is>
          <t xml:space="preserve">Los Angeles Angels</t>
        </is>
      </c>
      <c r="D74" t="inlineStr">
        <is>
          <t xml:space="preserve">Base</t>
        </is>
      </c>
      <c r="F74" t="str">
        <f>HYPERLINK("https://www.ebay.com/sch/i.html?_nkw=2026+Topps+Chrome+Update+Mike+Trout&amp;mkcid=1&amp;mkrid=711-53200-19255-0&amp;siteid=0&amp;campid=5339157451&amp;toolid=10001&amp;mkevt=1&amp;customid=checklist-xlsx","Find on eBay")</f>
        <v>Find on eBay</v>
      </c>
    </row>
    <row r="75">
      <c r="A75" t="inlineStr">
        <is>
          <t xml:space="preserve">USC74</t>
        </is>
      </c>
      <c r="B75" t="inlineStr">
        <is>
          <t xml:space="preserve">Michael Harris II</t>
        </is>
      </c>
      <c r="C75" t="inlineStr">
        <is>
          <t xml:space="preserve">Atlanta Braves</t>
        </is>
      </c>
      <c r="D75" t="inlineStr">
        <is>
          <t xml:space="preserve">Base</t>
        </is>
      </c>
      <c r="F75" t="str">
        <f>HYPERLINK("https://www.ebay.com/sch/i.html?_nkw=2026+Topps+Chrome+Update+Michael+Harris+II&amp;mkcid=1&amp;mkrid=711-53200-19255-0&amp;siteid=0&amp;campid=5339157451&amp;toolid=10001&amp;mkevt=1&amp;customid=checklist-xlsx","Find on eBay")</f>
        <v>Find on eBay</v>
      </c>
    </row>
    <row r="76">
      <c r="A76" t="inlineStr">
        <is>
          <t xml:space="preserve">USC75</t>
        </is>
      </c>
      <c r="B76" t="inlineStr">
        <is>
          <t xml:space="preserve">Rodolfo Durán</t>
        </is>
      </c>
      <c r="C76" t="inlineStr">
        <is>
          <t xml:space="preserve">San Diego Padres</t>
        </is>
      </c>
      <c r="D76" t="inlineStr">
        <is>
          <t xml:space="preserve">Base</t>
        </is>
      </c>
      <c r="E76" t="inlineStr">
        <is>
          <t xml:space="preserve">RC</t>
        </is>
      </c>
      <c r="F76" t="str">
        <f>HYPERLINK("https://www.ebay.com/sch/i.html?_nkw=2026+Topps+Chrome+Update+Rodolfo+Dur%C3%A1n&amp;mkcid=1&amp;mkrid=711-53200-19255-0&amp;siteid=0&amp;campid=5339157451&amp;toolid=10001&amp;mkevt=1&amp;customid=checklist-xlsx","Find on eBay")</f>
        <v>Find on eBay</v>
      </c>
    </row>
    <row r="77">
      <c r="A77" t="inlineStr">
        <is>
          <t xml:space="preserve">USC76</t>
        </is>
      </c>
      <c r="B77" t="inlineStr">
        <is>
          <t xml:space="preserve">Freddy Peralta</t>
        </is>
      </c>
      <c r="C77" t="inlineStr">
        <is>
          <t xml:space="preserve">Tampa Bay Rays</t>
        </is>
      </c>
      <c r="D77" t="inlineStr">
        <is>
          <t xml:space="preserve">Base</t>
        </is>
      </c>
      <c r="F77" t="str">
        <f>HYPERLINK("https://www.ebay.com/sch/i.html?_nkw=2026+Topps+Chrome+Update+Freddy+Peralta&amp;mkcid=1&amp;mkrid=711-53200-19255-0&amp;siteid=0&amp;campid=5339157451&amp;toolid=10001&amp;mkevt=1&amp;customid=checklist-xlsx","Find on eBay")</f>
        <v>Find on eBay</v>
      </c>
    </row>
    <row r="78">
      <c r="A78" t="inlineStr">
        <is>
          <t xml:space="preserve">USC77</t>
        </is>
      </c>
      <c r="B78" t="inlineStr">
        <is>
          <t xml:space="preserve">Brayan Rocchio</t>
        </is>
      </c>
      <c r="C78" t="inlineStr">
        <is>
          <t xml:space="preserve">Cleveland Guardians</t>
        </is>
      </c>
      <c r="D78" t="inlineStr">
        <is>
          <t xml:space="preserve">Base</t>
        </is>
      </c>
      <c r="F78" t="str">
        <f>HYPERLINK("https://www.ebay.com/sch/i.html?_nkw=2026+Topps+Chrome+Update+Brayan+Rocchio&amp;mkcid=1&amp;mkrid=711-53200-19255-0&amp;siteid=0&amp;campid=5339157451&amp;toolid=10001&amp;mkevt=1&amp;customid=checklist-xlsx","Find on eBay")</f>
        <v>Find on eBay</v>
      </c>
    </row>
    <row r="79">
      <c r="A79" t="inlineStr">
        <is>
          <t xml:space="preserve">USC78</t>
        </is>
      </c>
      <c r="B79" t="inlineStr">
        <is>
          <t xml:space="preserve">Tanner Murray</t>
        </is>
      </c>
      <c r="C79" t="inlineStr">
        <is>
          <t xml:space="preserve">Chicago White Sox</t>
        </is>
      </c>
      <c r="D79" t="inlineStr">
        <is>
          <t xml:space="preserve">Base</t>
        </is>
      </c>
      <c r="E79" t="inlineStr">
        <is>
          <t xml:space="preserve">RC</t>
        </is>
      </c>
      <c r="F79" t="str">
        <f>HYPERLINK("https://www.ebay.com/sch/i.html?_nkw=2026+Topps+Chrome+Update+Tanner+Murray&amp;mkcid=1&amp;mkrid=711-53200-19255-0&amp;siteid=0&amp;campid=5339157451&amp;toolid=10001&amp;mkevt=1&amp;customid=checklist-xlsx","Find on eBay")</f>
        <v>Find on eBay</v>
      </c>
    </row>
    <row r="80">
      <c r="A80" t="inlineStr">
        <is>
          <t xml:space="preserve">USC79</t>
        </is>
      </c>
      <c r="B80" t="inlineStr">
        <is>
          <t xml:space="preserve">Chase Burns</t>
        </is>
      </c>
      <c r="C80" t="inlineStr">
        <is>
          <t xml:space="preserve">Cincinnati Reds</t>
        </is>
      </c>
      <c r="D80" t="inlineStr">
        <is>
          <t xml:space="preserve">Base</t>
        </is>
      </c>
      <c r="E80" t="inlineStr">
        <is>
          <t xml:space="preserve">RC</t>
        </is>
      </c>
      <c r="F80" t="str">
        <f>HYPERLINK("https://www.ebay.com/sch/i.html?_nkw=2026+Topps+Chrome+Update+Chase+Burns&amp;mkcid=1&amp;mkrid=711-53200-19255-0&amp;siteid=0&amp;campid=5339157451&amp;toolid=10001&amp;mkevt=1&amp;customid=checklist-xlsx","Find on eBay")</f>
        <v>Find on eBay</v>
      </c>
    </row>
    <row r="81">
      <c r="A81" t="inlineStr">
        <is>
          <t xml:space="preserve">USC80</t>
        </is>
      </c>
      <c r="B81" t="inlineStr">
        <is>
          <t xml:space="preserve">Willson Contreras</t>
        </is>
      </c>
      <c r="C81" t="inlineStr">
        <is>
          <t xml:space="preserve">Boston Red Sox</t>
        </is>
      </c>
      <c r="D81" t="inlineStr">
        <is>
          <t xml:space="preserve">Base</t>
        </is>
      </c>
      <c r="F81" t="str">
        <f>HYPERLINK("https://www.ebay.com/sch/i.html?_nkw=2026+Topps+Chrome+Update+Willson+Contreras&amp;mkcid=1&amp;mkrid=711-53200-19255-0&amp;siteid=0&amp;campid=5339157451&amp;toolid=10001&amp;mkevt=1&amp;customid=checklist-xlsx","Find on eBay")</f>
        <v>Find on eBay</v>
      </c>
    </row>
    <row r="82">
      <c r="A82" t="inlineStr">
        <is>
          <t xml:space="preserve">USC81</t>
        </is>
      </c>
      <c r="B82" t="inlineStr">
        <is>
          <t xml:space="preserve">Foster Griffin</t>
        </is>
      </c>
      <c r="C82" t="inlineStr">
        <is>
          <t xml:space="preserve">Cleveland Guardians</t>
        </is>
      </c>
      <c r="D82" t="inlineStr">
        <is>
          <t xml:space="preserve">Base</t>
        </is>
      </c>
      <c r="E82" t="inlineStr">
        <is>
          <t xml:space="preserve">RC</t>
        </is>
      </c>
      <c r="F82" t="str">
        <f>HYPERLINK("https://www.ebay.com/sch/i.html?_nkw=2026+Topps+Chrome+Update+Foster+Griffin&amp;mkcid=1&amp;mkrid=711-53200-19255-0&amp;siteid=0&amp;campid=5339157451&amp;toolid=10001&amp;mkevt=1&amp;customid=checklist-xlsx","Find on eBay")</f>
        <v>Find on eBay</v>
      </c>
    </row>
    <row r="83">
      <c r="A83" t="inlineStr">
        <is>
          <t xml:space="preserve">USC82</t>
        </is>
      </c>
      <c r="B83" t="inlineStr">
        <is>
          <t xml:space="preserve">Tatsuya Imai</t>
        </is>
      </c>
      <c r="C83" t="inlineStr">
        <is>
          <t xml:space="preserve">Houston Astros</t>
        </is>
      </c>
      <c r="D83" t="inlineStr">
        <is>
          <t xml:space="preserve">Base</t>
        </is>
      </c>
      <c r="E83" t="inlineStr">
        <is>
          <t xml:space="preserve">RC</t>
        </is>
      </c>
      <c r="F83" t="str">
        <f>HYPERLINK("https://www.ebay.com/sch/i.html?_nkw=2026+Topps+Chrome+Update+Tatsuya+Imai&amp;mkcid=1&amp;mkrid=711-53200-19255-0&amp;siteid=0&amp;campid=5339157451&amp;toolid=10001&amp;mkevt=1&amp;customid=checklist-xlsx","Find on eBay")</f>
        <v>Find on eBay</v>
      </c>
    </row>
    <row r="84">
      <c r="A84" t="inlineStr">
        <is>
          <t xml:space="preserve">USC83</t>
        </is>
      </c>
      <c r="B84" t="inlineStr">
        <is>
          <t xml:space="preserve">Dalton Rushing</t>
        </is>
      </c>
      <c r="C84" t="inlineStr">
        <is>
          <t xml:space="preserve">Los Angeles Dodgers</t>
        </is>
      </c>
      <c r="D84" t="inlineStr">
        <is>
          <t xml:space="preserve">Base</t>
        </is>
      </c>
      <c r="F84" t="str">
        <f>HYPERLINK("https://www.ebay.com/sch/i.html?_nkw=2026+Topps+Chrome+Update+Dalton+Rushing&amp;mkcid=1&amp;mkrid=711-53200-19255-0&amp;siteid=0&amp;campid=5339157451&amp;toolid=10001&amp;mkevt=1&amp;customid=checklist-xlsx","Find on eBay")</f>
        <v>Find on eBay</v>
      </c>
    </row>
    <row r="85">
      <c r="A85" t="inlineStr">
        <is>
          <t xml:space="preserve">USC84</t>
        </is>
      </c>
      <c r="B85" t="inlineStr">
        <is>
          <t xml:space="preserve">Dustin May</t>
        </is>
      </c>
      <c r="C85" t="inlineStr">
        <is>
          <t xml:space="preserve">Milwaukee Brewers</t>
        </is>
      </c>
      <c r="D85" t="inlineStr">
        <is>
          <t xml:space="preserve">Base</t>
        </is>
      </c>
      <c r="F85" t="str">
        <f>HYPERLINK("https://www.ebay.com/sch/i.html?_nkw=2026+Topps+Chrome+Update+Dustin+May&amp;mkcid=1&amp;mkrid=711-53200-19255-0&amp;siteid=0&amp;campid=5339157451&amp;toolid=10001&amp;mkevt=1&amp;customid=checklist-xlsx","Find on eBay")</f>
        <v>Find on eBay</v>
      </c>
    </row>
    <row r="86">
      <c r="A86" t="inlineStr">
        <is>
          <t xml:space="preserve">USC85</t>
        </is>
      </c>
      <c r="B86" t="inlineStr">
        <is>
          <t xml:space="preserve">Carlos Cortes</t>
        </is>
      </c>
      <c r="C86" t="inlineStr">
        <is>
          <t xml:space="preserve">Athletics</t>
        </is>
      </c>
      <c r="D86" t="inlineStr">
        <is>
          <t xml:space="preserve">Base</t>
        </is>
      </c>
      <c r="E86" t="inlineStr">
        <is>
          <t xml:space="preserve">RC</t>
        </is>
      </c>
      <c r="F86" t="str">
        <f>HYPERLINK("https://www.ebay.com/sch/i.html?_nkw=2026+Topps+Chrome+Update+Carlos+Cortes&amp;mkcid=1&amp;mkrid=711-53200-19255-0&amp;siteid=0&amp;campid=5339157451&amp;toolid=10001&amp;mkevt=1&amp;customid=checklist-xlsx","Find on eBay")</f>
        <v>Find on eBay</v>
      </c>
    </row>
    <row r="87">
      <c r="A87" t="inlineStr">
        <is>
          <t xml:space="preserve">USC86</t>
        </is>
      </c>
      <c r="B87" t="inlineStr">
        <is>
          <t xml:space="preserve">Tyler Glasnow</t>
        </is>
      </c>
      <c r="C87" t="inlineStr">
        <is>
          <t xml:space="preserve">Los Angeles Dodgers</t>
        </is>
      </c>
      <c r="D87" t="inlineStr">
        <is>
          <t xml:space="preserve">Base</t>
        </is>
      </c>
      <c r="F87" t="str">
        <f>HYPERLINK("https://www.ebay.com/sch/i.html?_nkw=2026+Topps+Chrome+Update+Tyler+Glasnow&amp;mkcid=1&amp;mkrid=711-53200-19255-0&amp;siteid=0&amp;campid=5339157451&amp;toolid=10001&amp;mkevt=1&amp;customid=checklist-xlsx","Find on eBay")</f>
        <v>Find on eBay</v>
      </c>
    </row>
    <row r="88">
      <c r="A88" t="inlineStr">
        <is>
          <t xml:space="preserve">USC87</t>
        </is>
      </c>
      <c r="B88" t="inlineStr">
        <is>
          <t xml:space="preserve">Tyler Schweitzer</t>
        </is>
      </c>
      <c r="C88" t="inlineStr">
        <is>
          <t xml:space="preserve">Chicago White Sox</t>
        </is>
      </c>
      <c r="D88" t="inlineStr">
        <is>
          <t xml:space="preserve">Base</t>
        </is>
      </c>
      <c r="E88" t="inlineStr">
        <is>
          <t xml:space="preserve">RC</t>
        </is>
      </c>
      <c r="F88" t="str">
        <f>HYPERLINK("https://www.ebay.com/sch/i.html?_nkw=2026+Topps+Chrome+Update+Tyler+Schweitzer&amp;mkcid=1&amp;mkrid=711-53200-19255-0&amp;siteid=0&amp;campid=5339157451&amp;toolid=10001&amp;mkevt=1&amp;customid=checklist-xlsx","Find on eBay")</f>
        <v>Find on eBay</v>
      </c>
    </row>
    <row r="89">
      <c r="A89" t="inlineStr">
        <is>
          <t xml:space="preserve">USC88</t>
        </is>
      </c>
      <c r="B89" t="inlineStr">
        <is>
          <t xml:space="preserve">Shohei Ohtani</t>
        </is>
      </c>
      <c r="C89" t="inlineStr">
        <is>
          <t xml:space="preserve">Los Angeles Dodgers</t>
        </is>
      </c>
      <c r="D89" t="inlineStr">
        <is>
          <t xml:space="preserve">Base</t>
        </is>
      </c>
      <c r="F89" t="str">
        <f>HYPERLINK("https://www.ebay.com/sch/i.html?_nkw=2026+Topps+Chrome+Update+Shohei+Ohtani&amp;mkcid=1&amp;mkrid=711-53200-19255-0&amp;siteid=0&amp;campid=5339157451&amp;toolid=10001&amp;mkevt=1&amp;customid=checklist-xlsx","Find on eBay")</f>
        <v>Find on eBay</v>
      </c>
    </row>
    <row r="90">
      <c r="A90" t="inlineStr">
        <is>
          <t xml:space="preserve">USC89</t>
        </is>
      </c>
      <c r="B90" t="inlineStr">
        <is>
          <t xml:space="preserve">Jake Burger</t>
        </is>
      </c>
      <c r="C90" t="inlineStr">
        <is>
          <t xml:space="preserve">Texas Rangers</t>
        </is>
      </c>
      <c r="D90" t="inlineStr">
        <is>
          <t xml:space="preserve">Base</t>
        </is>
      </c>
      <c r="F90" t="str">
        <f>HYPERLINK("https://www.ebay.com/sch/i.html?_nkw=2026+Topps+Chrome+Update+Jake+Burger&amp;mkcid=1&amp;mkrid=711-53200-19255-0&amp;siteid=0&amp;campid=5339157451&amp;toolid=10001&amp;mkevt=1&amp;customid=checklist-xlsx","Find on eBay")</f>
        <v>Find on eBay</v>
      </c>
    </row>
    <row r="91">
      <c r="A91" t="inlineStr">
        <is>
          <t xml:space="preserve">USC90</t>
        </is>
      </c>
      <c r="B91" t="inlineStr">
        <is>
          <t xml:space="preserve">Matt Pushard</t>
        </is>
      </c>
      <c r="C91" t="inlineStr">
        <is>
          <t xml:space="preserve">Miami Marlins</t>
        </is>
      </c>
      <c r="D91" t="inlineStr">
        <is>
          <t xml:space="preserve">Base</t>
        </is>
      </c>
      <c r="E91" t="inlineStr">
        <is>
          <t xml:space="preserve">RC</t>
        </is>
      </c>
      <c r="F91" t="str">
        <f>HYPERLINK("https://www.ebay.com/sch/i.html?_nkw=2026+Topps+Chrome+Update+Matt+Pushard&amp;mkcid=1&amp;mkrid=711-53200-19255-0&amp;siteid=0&amp;campid=5339157451&amp;toolid=10001&amp;mkevt=1&amp;customid=checklist-xlsx","Find on eBay")</f>
        <v>Find on eBay</v>
      </c>
    </row>
    <row r="92">
      <c r="A92" t="inlineStr">
        <is>
          <t xml:space="preserve">USC91</t>
        </is>
      </c>
      <c r="B92" t="inlineStr">
        <is>
          <t xml:space="preserve">Dillon Dingler</t>
        </is>
      </c>
      <c r="C92" t="inlineStr">
        <is>
          <t xml:space="preserve">Detroit Tigers</t>
        </is>
      </c>
      <c r="D92" t="inlineStr">
        <is>
          <t xml:space="preserve">Base</t>
        </is>
      </c>
      <c r="F92" t="str">
        <f>HYPERLINK("https://www.ebay.com/sch/i.html?_nkw=2026+Topps+Chrome+Update+Dillon+Dingler&amp;mkcid=1&amp;mkrid=711-53200-19255-0&amp;siteid=0&amp;campid=5339157451&amp;toolid=10001&amp;mkevt=1&amp;customid=checklist-xlsx","Find on eBay")</f>
        <v>Find on eBay</v>
      </c>
    </row>
    <row r="93">
      <c r="A93" t="inlineStr">
        <is>
          <t xml:space="preserve">USC92</t>
        </is>
      </c>
      <c r="B93" t="inlineStr">
        <is>
          <t xml:space="preserve">Jacob Latz</t>
        </is>
      </c>
      <c r="C93" t="inlineStr">
        <is>
          <t xml:space="preserve">Texas Rangers</t>
        </is>
      </c>
      <c r="D93" t="inlineStr">
        <is>
          <t xml:space="preserve">Base</t>
        </is>
      </c>
      <c r="F93" t="str">
        <f>HYPERLINK("https://www.ebay.com/sch/i.html?_nkw=2026+Topps+Chrome+Update+Jacob+Latz&amp;mkcid=1&amp;mkrid=711-53200-19255-0&amp;siteid=0&amp;campid=5339157451&amp;toolid=10001&amp;mkevt=1&amp;customid=checklist-xlsx","Find on eBay")</f>
        <v>Find on eBay</v>
      </c>
    </row>
    <row r="94">
      <c r="A94" t="inlineStr">
        <is>
          <t xml:space="preserve">USC93</t>
        </is>
      </c>
      <c r="B94" t="inlineStr">
        <is>
          <t xml:space="preserve">Luis Arraez</t>
        </is>
      </c>
      <c r="C94" t="inlineStr">
        <is>
          <t xml:space="preserve">Philadelphia Phillies</t>
        </is>
      </c>
      <c r="D94" t="inlineStr">
        <is>
          <t xml:space="preserve">Base</t>
        </is>
      </c>
      <c r="F94" t="str">
        <f>HYPERLINK("https://www.ebay.com/sch/i.html?_nkw=2026+Topps+Chrome+Update+Luis+Arraez&amp;mkcid=1&amp;mkrid=711-53200-19255-0&amp;siteid=0&amp;campid=5339157451&amp;toolid=10001&amp;mkevt=1&amp;customid=checklist-xlsx","Find on eBay")</f>
        <v>Find on eBay</v>
      </c>
    </row>
    <row r="95">
      <c r="A95" t="inlineStr">
        <is>
          <t xml:space="preserve">USC94</t>
        </is>
      </c>
      <c r="B95" t="inlineStr">
        <is>
          <t xml:space="preserve">Andy Pages</t>
        </is>
      </c>
      <c r="C95" t="inlineStr">
        <is>
          <t xml:space="preserve">Los Angeles Dodgers</t>
        </is>
      </c>
      <c r="D95" t="inlineStr">
        <is>
          <t xml:space="preserve">Base</t>
        </is>
      </c>
      <c r="F95" t="str">
        <f>HYPERLINK("https://www.ebay.com/sch/i.html?_nkw=2026+Topps+Chrome+Update+Andy+Pages&amp;mkcid=1&amp;mkrid=711-53200-19255-0&amp;siteid=0&amp;campid=5339157451&amp;toolid=10001&amp;mkevt=1&amp;customid=checklist-xlsx","Find on eBay")</f>
        <v>Find on eBay</v>
      </c>
    </row>
    <row r="96">
      <c r="A96" t="inlineStr">
        <is>
          <t xml:space="preserve">USC95</t>
        </is>
      </c>
      <c r="B96" t="inlineStr">
        <is>
          <t xml:space="preserve">Dax Fulton</t>
        </is>
      </c>
      <c r="C96" t="inlineStr">
        <is>
          <t xml:space="preserve">Miami Marlins</t>
        </is>
      </c>
      <c r="D96" t="inlineStr">
        <is>
          <t xml:space="preserve">Base</t>
        </is>
      </c>
      <c r="E96" t="inlineStr">
        <is>
          <t xml:space="preserve">RC</t>
        </is>
      </c>
      <c r="F96" t="str">
        <f>HYPERLINK("https://www.ebay.com/sch/i.html?_nkw=2026+Topps+Chrome+Update+Dax+Fulton&amp;mkcid=1&amp;mkrid=711-53200-19255-0&amp;siteid=0&amp;campid=5339157451&amp;toolid=10001&amp;mkevt=1&amp;customid=checklist-xlsx","Find on eBay")</f>
        <v>Find on eBay</v>
      </c>
    </row>
    <row r="97">
      <c r="A97" t="inlineStr">
        <is>
          <t xml:space="preserve">USC96</t>
        </is>
      </c>
      <c r="B97" t="inlineStr">
        <is>
          <t xml:space="preserve">Jack Perkins</t>
        </is>
      </c>
      <c r="C97" t="inlineStr">
        <is>
          <t xml:space="preserve">Athletics</t>
        </is>
      </c>
      <c r="D97" t="inlineStr">
        <is>
          <t xml:space="preserve">Base</t>
        </is>
      </c>
      <c r="E97" t="inlineStr">
        <is>
          <t xml:space="preserve">RC</t>
        </is>
      </c>
      <c r="F97" t="str">
        <f>HYPERLINK("https://www.ebay.com/sch/i.html?_nkw=2026+Topps+Chrome+Update+Jack+Perkins&amp;mkcid=1&amp;mkrid=711-53200-19255-0&amp;siteid=0&amp;campid=5339157451&amp;toolid=10001&amp;mkevt=1&amp;customid=checklist-xlsx","Find on eBay")</f>
        <v>Find on eBay</v>
      </c>
    </row>
    <row r="98">
      <c r="A98" t="inlineStr">
        <is>
          <t xml:space="preserve">USC97</t>
        </is>
      </c>
      <c r="B98" t="inlineStr">
        <is>
          <t xml:space="preserve">Ildemaro Vargas</t>
        </is>
      </c>
      <c r="C98" t="inlineStr">
        <is>
          <t xml:space="preserve">Arizona Diamondbacks</t>
        </is>
      </c>
      <c r="D98" t="inlineStr">
        <is>
          <t xml:space="preserve">Base</t>
        </is>
      </c>
      <c r="F98" t="str">
        <f>HYPERLINK("https://www.ebay.com/sch/i.html?_nkw=2026+Topps+Chrome+Update+Ildemaro+Vargas&amp;mkcid=1&amp;mkrid=711-53200-19255-0&amp;siteid=0&amp;campid=5339157451&amp;toolid=10001&amp;mkevt=1&amp;customid=checklist-xlsx","Find on eBay")</f>
        <v>Find on eBay</v>
      </c>
    </row>
    <row r="99">
      <c r="A99" t="inlineStr">
        <is>
          <t xml:space="preserve">USC98</t>
        </is>
      </c>
      <c r="B99" t="inlineStr">
        <is>
          <t xml:space="preserve">Ozzie Albies</t>
        </is>
      </c>
      <c r="C99" t="inlineStr">
        <is>
          <t xml:space="preserve">Atlanta Braves</t>
        </is>
      </c>
      <c r="D99" t="inlineStr">
        <is>
          <t xml:space="preserve">Base</t>
        </is>
      </c>
      <c r="F99" t="str">
        <f>HYPERLINK("https://www.ebay.com/sch/i.html?_nkw=2026+Topps+Chrome+Update+Ozzie+Albies&amp;mkcid=1&amp;mkrid=711-53200-19255-0&amp;siteid=0&amp;campid=5339157451&amp;toolid=10001&amp;mkevt=1&amp;customid=checklist-xlsx","Find on eBay")</f>
        <v>Find on eBay</v>
      </c>
    </row>
    <row r="100">
      <c r="A100" t="inlineStr">
        <is>
          <t xml:space="preserve">USC99</t>
        </is>
      </c>
      <c r="B100" t="inlineStr">
        <is>
          <t xml:space="preserve">Aaron Nola</t>
        </is>
      </c>
      <c r="C100" t="inlineStr">
        <is>
          <t xml:space="preserve">Philadelphia Phillies</t>
        </is>
      </c>
      <c r="D100" t="inlineStr">
        <is>
          <t xml:space="preserve">Base</t>
        </is>
      </c>
      <c r="F100" t="str">
        <f>HYPERLINK("https://www.ebay.com/sch/i.html?_nkw=2026+Topps+Chrome+Update+Aaron+Nola&amp;mkcid=1&amp;mkrid=711-53200-19255-0&amp;siteid=0&amp;campid=5339157451&amp;toolid=10001&amp;mkevt=1&amp;customid=checklist-xlsx","Find on eBay")</f>
        <v>Find on eBay</v>
      </c>
    </row>
    <row r="101">
      <c r="A101" t="inlineStr">
        <is>
          <t xml:space="preserve">USC100</t>
        </is>
      </c>
      <c r="B101" t="inlineStr">
        <is>
          <t xml:space="preserve">Carson Benge</t>
        </is>
      </c>
      <c r="C101" t="inlineStr">
        <is>
          <t xml:space="preserve">New York Mets</t>
        </is>
      </c>
      <c r="D101" t="inlineStr">
        <is>
          <t xml:space="preserve">Base</t>
        </is>
      </c>
      <c r="E101" t="inlineStr">
        <is>
          <t xml:space="preserve">RC</t>
        </is>
      </c>
      <c r="F101" t="str">
        <f>HYPERLINK("https://www.ebay.com/sch/i.html?_nkw=2026+Topps+Chrome+Update+Carson+Benge&amp;mkcid=1&amp;mkrid=711-53200-19255-0&amp;siteid=0&amp;campid=5339157451&amp;toolid=10001&amp;mkevt=1&amp;customid=checklist-xlsx","Find on eBay")</f>
        <v>Find on eBay</v>
      </c>
    </row>
    <row r="102">
      <c r="A102" t="inlineStr">
        <is>
          <t xml:space="preserve">USC101</t>
        </is>
      </c>
      <c r="B102" t="inlineStr">
        <is>
          <t xml:space="preserve">Otto Lopez</t>
        </is>
      </c>
      <c r="C102" t="inlineStr">
        <is>
          <t xml:space="preserve">Miami Marlins</t>
        </is>
      </c>
      <c r="D102" t="inlineStr">
        <is>
          <t xml:space="preserve">Base</t>
        </is>
      </c>
      <c r="F102" t="str">
        <f>HYPERLINK("https://www.ebay.com/sch/i.html?_nkw=2026+Topps+Chrome+Update+Otto+Lopez&amp;mkcid=1&amp;mkrid=711-53200-19255-0&amp;siteid=0&amp;campid=5339157451&amp;toolid=10001&amp;mkevt=1&amp;customid=checklist-xlsx","Find on eBay")</f>
        <v>Find on eBay</v>
      </c>
    </row>
    <row r="103">
      <c r="A103" t="inlineStr">
        <is>
          <t xml:space="preserve">USC102</t>
        </is>
      </c>
      <c r="B103" t="inlineStr">
        <is>
          <t xml:space="preserve">Andrew Abbott</t>
        </is>
      </c>
      <c r="C103" t="inlineStr">
        <is>
          <t xml:space="preserve">Cincinnati Reds</t>
        </is>
      </c>
      <c r="D103" t="inlineStr">
        <is>
          <t xml:space="preserve">Base</t>
        </is>
      </c>
      <c r="F103" t="str">
        <f>HYPERLINK("https://www.ebay.com/sch/i.html?_nkw=2026+Topps+Chrome+Update+Andrew+Abbott&amp;mkcid=1&amp;mkrid=711-53200-19255-0&amp;siteid=0&amp;campid=5339157451&amp;toolid=10001&amp;mkevt=1&amp;customid=checklist-xlsx","Find on eBay")</f>
        <v>Find on eBay</v>
      </c>
    </row>
    <row r="104">
      <c r="A104" t="inlineStr">
        <is>
          <t xml:space="preserve">USC103</t>
        </is>
      </c>
      <c r="B104" t="inlineStr">
        <is>
          <t xml:space="preserve">Bradgley Rodriguez</t>
        </is>
      </c>
      <c r="C104" t="inlineStr">
        <is>
          <t xml:space="preserve">San Diego Padres</t>
        </is>
      </c>
      <c r="D104" t="inlineStr">
        <is>
          <t xml:space="preserve">Base</t>
        </is>
      </c>
      <c r="E104" t="inlineStr">
        <is>
          <t xml:space="preserve">RC</t>
        </is>
      </c>
      <c r="F104" t="str">
        <f>HYPERLINK("https://www.ebay.com/sch/i.html?_nkw=2026+Topps+Chrome+Update+Bradgley+Rodriguez&amp;mkcid=1&amp;mkrid=711-53200-19255-0&amp;siteid=0&amp;campid=5339157451&amp;toolid=10001&amp;mkevt=1&amp;customid=checklist-xlsx","Find on eBay")</f>
        <v>Find on eBay</v>
      </c>
    </row>
    <row r="105">
      <c r="A105" t="inlineStr">
        <is>
          <t xml:space="preserve">USC104</t>
        </is>
      </c>
      <c r="B105" t="inlineStr">
        <is>
          <t xml:space="preserve">Deyvison De Los Santos</t>
        </is>
      </c>
      <c r="C105" t="inlineStr">
        <is>
          <t xml:space="preserve">Miami Marlins</t>
        </is>
      </c>
      <c r="D105" t="inlineStr">
        <is>
          <t xml:space="preserve">Base</t>
        </is>
      </c>
      <c r="E105" t="inlineStr">
        <is>
          <t xml:space="preserve">RC</t>
        </is>
      </c>
      <c r="F105" t="str">
        <f>HYPERLINK("https://www.ebay.com/sch/i.html?_nkw=2026+Topps+Chrome+Update+Deyvison+De+Los+Santos&amp;mkcid=1&amp;mkrid=711-53200-19255-0&amp;siteid=0&amp;campid=5339157451&amp;toolid=10001&amp;mkevt=1&amp;customid=checklist-xlsx","Find on eBay")</f>
        <v>Find on eBay</v>
      </c>
    </row>
    <row r="106">
      <c r="A106" t="inlineStr">
        <is>
          <t xml:space="preserve">USC105</t>
        </is>
      </c>
      <c r="B106" t="inlineStr">
        <is>
          <t xml:space="preserve">JJ Bleday</t>
        </is>
      </c>
      <c r="C106" t="inlineStr">
        <is>
          <t xml:space="preserve">Cincinnati Reds</t>
        </is>
      </c>
      <c r="D106" t="inlineStr">
        <is>
          <t xml:space="preserve">Base</t>
        </is>
      </c>
      <c r="F106" t="str">
        <f>HYPERLINK("https://www.ebay.com/sch/i.html?_nkw=2026+Topps+Chrome+Update+JJ+Bleday&amp;mkcid=1&amp;mkrid=711-53200-19255-0&amp;siteid=0&amp;campid=5339157451&amp;toolid=10001&amp;mkevt=1&amp;customid=checklist-xlsx","Find on eBay")</f>
        <v>Find on eBay</v>
      </c>
    </row>
    <row r="107">
      <c r="A107" t="inlineStr">
        <is>
          <t xml:space="preserve">USC106</t>
        </is>
      </c>
      <c r="B107" t="inlineStr">
        <is>
          <t xml:space="preserve">Cedric Mullins</t>
        </is>
      </c>
      <c r="C107" t="inlineStr">
        <is>
          <t xml:space="preserve">Tampa Bay Rays</t>
        </is>
      </c>
      <c r="D107" t="inlineStr">
        <is>
          <t xml:space="preserve">Base</t>
        </is>
      </c>
      <c r="F107" t="str">
        <f>HYPERLINK("https://www.ebay.com/sch/i.html?_nkw=2026+Topps+Chrome+Update+Cedric+Mullins&amp;mkcid=1&amp;mkrid=711-53200-19255-0&amp;siteid=0&amp;campid=5339157451&amp;toolid=10001&amp;mkevt=1&amp;customid=checklist-xlsx","Find on eBay")</f>
        <v>Find on eBay</v>
      </c>
    </row>
    <row r="108">
      <c r="A108" t="inlineStr">
        <is>
          <t xml:space="preserve">USC107</t>
        </is>
      </c>
      <c r="B108" t="inlineStr">
        <is>
          <t xml:space="preserve">Parker Messick</t>
        </is>
      </c>
      <c r="C108" t="inlineStr">
        <is>
          <t xml:space="preserve">Cleveland Guardians</t>
        </is>
      </c>
      <c r="D108" t="inlineStr">
        <is>
          <t xml:space="preserve">Base</t>
        </is>
      </c>
      <c r="E108" t="inlineStr">
        <is>
          <t xml:space="preserve">RC</t>
        </is>
      </c>
      <c r="F108" t="str">
        <f>HYPERLINK("https://www.ebay.com/sch/i.html?_nkw=2026+Topps+Chrome+Update+Parker+Messick&amp;mkcid=1&amp;mkrid=711-53200-19255-0&amp;siteid=0&amp;campid=5339157451&amp;toolid=10001&amp;mkevt=1&amp;customid=checklist-xlsx","Find on eBay")</f>
        <v>Find on eBay</v>
      </c>
    </row>
    <row r="109">
      <c r="A109" t="inlineStr">
        <is>
          <t xml:space="preserve">USC108</t>
        </is>
      </c>
      <c r="B109" t="inlineStr">
        <is>
          <t xml:space="preserve">Spencer Miles</t>
        </is>
      </c>
      <c r="C109" t="inlineStr">
        <is>
          <t xml:space="preserve">Toronto Blue Jays</t>
        </is>
      </c>
      <c r="D109" t="inlineStr">
        <is>
          <t xml:space="preserve">Base</t>
        </is>
      </c>
      <c r="E109" t="inlineStr">
        <is>
          <t xml:space="preserve">RC</t>
        </is>
      </c>
      <c r="F109" t="str">
        <f>HYPERLINK("https://www.ebay.com/sch/i.html?_nkw=2026+Topps+Chrome+Update+Spencer+Miles&amp;mkcid=1&amp;mkrid=711-53200-19255-0&amp;siteid=0&amp;campid=5339157451&amp;toolid=10001&amp;mkevt=1&amp;customid=checklist-xlsx","Find on eBay")</f>
        <v>Find on eBay</v>
      </c>
    </row>
    <row r="110">
      <c r="A110" t="inlineStr">
        <is>
          <t xml:space="preserve">USC109</t>
        </is>
      </c>
      <c r="B110" t="inlineStr">
        <is>
          <t xml:space="preserve">Nolan McLean</t>
        </is>
      </c>
      <c r="C110" t="inlineStr">
        <is>
          <t xml:space="preserve">New York Mets</t>
        </is>
      </c>
      <c r="D110" t="inlineStr">
        <is>
          <t xml:space="preserve">Base</t>
        </is>
      </c>
      <c r="E110" t="inlineStr">
        <is>
          <t xml:space="preserve">RC</t>
        </is>
      </c>
      <c r="F110" t="str">
        <f>HYPERLINK("https://www.ebay.com/sch/i.html?_nkw=2026+Topps+Chrome+Update+Nolan+McLean&amp;mkcid=1&amp;mkrid=711-53200-19255-0&amp;siteid=0&amp;campid=5339157451&amp;toolid=10001&amp;mkevt=1&amp;customid=checklist-xlsx","Find on eBay")</f>
        <v>Find on eBay</v>
      </c>
    </row>
    <row r="111">
      <c r="A111" t="inlineStr">
        <is>
          <t xml:space="preserve">USC110</t>
        </is>
      </c>
      <c r="B111" t="inlineStr">
        <is>
          <t xml:space="preserve">Alec Bohm</t>
        </is>
      </c>
      <c r="C111" t="inlineStr">
        <is>
          <t xml:space="preserve">Philadelphia Phillies</t>
        </is>
      </c>
      <c r="D111" t="inlineStr">
        <is>
          <t xml:space="preserve">Base</t>
        </is>
      </c>
      <c r="F111" t="str">
        <f>HYPERLINK("https://www.ebay.com/sch/i.html?_nkw=2026+Topps+Chrome+Update+Alec+Bohm&amp;mkcid=1&amp;mkrid=711-53200-19255-0&amp;siteid=0&amp;campid=5339157451&amp;toolid=10001&amp;mkevt=1&amp;customid=checklist-xlsx","Find on eBay")</f>
        <v>Find on eBay</v>
      </c>
    </row>
    <row r="112">
      <c r="A112" t="inlineStr">
        <is>
          <t xml:space="preserve">USC111</t>
        </is>
      </c>
      <c r="B112" t="inlineStr">
        <is>
          <t xml:space="preserve">John Klein</t>
        </is>
      </c>
      <c r="C112" t="inlineStr">
        <is>
          <t xml:space="preserve">Toronto Blue Jays</t>
        </is>
      </c>
      <c r="D112" t="inlineStr">
        <is>
          <t xml:space="preserve">Base</t>
        </is>
      </c>
      <c r="E112" t="inlineStr">
        <is>
          <t xml:space="preserve">RC</t>
        </is>
      </c>
      <c r="F112" t="str">
        <f>HYPERLINK("https://www.ebay.com/sch/i.html?_nkw=2026+Topps+Chrome+Update+John+Klein&amp;mkcid=1&amp;mkrid=711-53200-19255-0&amp;siteid=0&amp;campid=5339157451&amp;toolid=10001&amp;mkevt=1&amp;customid=checklist-xlsx","Find on eBay")</f>
        <v>Find on eBay</v>
      </c>
    </row>
    <row r="113">
      <c r="A113" t="inlineStr">
        <is>
          <t xml:space="preserve">USC112</t>
        </is>
      </c>
      <c r="B113" t="inlineStr">
        <is>
          <t xml:space="preserve">Noah Schultz</t>
        </is>
      </c>
      <c r="C113" t="inlineStr">
        <is>
          <t xml:space="preserve">Chicago White Sox</t>
        </is>
      </c>
      <c r="D113" t="inlineStr">
        <is>
          <t xml:space="preserve">Base</t>
        </is>
      </c>
      <c r="E113" t="inlineStr">
        <is>
          <t xml:space="preserve">RC</t>
        </is>
      </c>
      <c r="F113" t="str">
        <f>HYPERLINK("https://www.ebay.com/sch/i.html?_nkw=2026+Topps+Chrome+Update+Noah+Schultz&amp;mkcid=1&amp;mkrid=711-53200-19255-0&amp;siteid=0&amp;campid=5339157451&amp;toolid=10001&amp;mkevt=1&amp;customid=checklist-xlsx","Find on eBay")</f>
        <v>Find on eBay</v>
      </c>
    </row>
    <row r="114">
      <c r="A114" t="inlineStr">
        <is>
          <t xml:space="preserve">USC113</t>
        </is>
      </c>
      <c r="B114" t="inlineStr">
        <is>
          <t xml:space="preserve">Jordan Walker</t>
        </is>
      </c>
      <c r="C114" t="inlineStr">
        <is>
          <t xml:space="preserve">St. Louis Cardinals</t>
        </is>
      </c>
      <c r="D114" t="inlineStr">
        <is>
          <t xml:space="preserve">Base</t>
        </is>
      </c>
      <c r="F114" t="str">
        <f>HYPERLINK("https://www.ebay.com/sch/i.html?_nkw=2026+Topps+Chrome+Update+Jordan+Walker&amp;mkcid=1&amp;mkrid=711-53200-19255-0&amp;siteid=0&amp;campid=5339157451&amp;toolid=10001&amp;mkevt=1&amp;customid=checklist-xlsx","Find on eBay")</f>
        <v>Find on eBay</v>
      </c>
    </row>
    <row r="115">
      <c r="A115" t="inlineStr">
        <is>
          <t xml:space="preserve">USC114</t>
        </is>
      </c>
      <c r="B115" t="inlineStr">
        <is>
          <t xml:space="preserve">Corbin Carroll</t>
        </is>
      </c>
      <c r="C115" t="inlineStr">
        <is>
          <t xml:space="preserve">Arizona Diamondbacks</t>
        </is>
      </c>
      <c r="D115" t="inlineStr">
        <is>
          <t xml:space="preserve">Base</t>
        </is>
      </c>
      <c r="F115" t="str">
        <f>HYPERLINK("https://www.ebay.com/sch/i.html?_nkw=2026+Topps+Chrome+Update+Corbin+Carroll&amp;mkcid=1&amp;mkrid=711-53200-19255-0&amp;siteid=0&amp;campid=5339157451&amp;toolid=10001&amp;mkevt=1&amp;customid=checklist-xlsx","Find on eBay")</f>
        <v>Find on eBay</v>
      </c>
    </row>
    <row r="116">
      <c r="A116" t="inlineStr">
        <is>
          <t xml:space="preserve">USC115</t>
        </is>
      </c>
      <c r="B116" t="inlineStr">
        <is>
          <t xml:space="preserve">Kiké Hernández</t>
        </is>
      </c>
      <c r="C116" t="inlineStr">
        <is>
          <t xml:space="preserve">Los Angeles Dodgers</t>
        </is>
      </c>
      <c r="D116" t="inlineStr">
        <is>
          <t xml:space="preserve">Base</t>
        </is>
      </c>
      <c r="F116" t="str">
        <f>HYPERLINK("https://www.ebay.com/sch/i.html?_nkw=2026+Topps+Chrome+Update+Kik%C3%A9+Hern%C3%A1ndez&amp;mkcid=1&amp;mkrid=711-53200-19255-0&amp;siteid=0&amp;campid=5339157451&amp;toolid=10001&amp;mkevt=1&amp;customid=checklist-xlsx","Find on eBay")</f>
        <v>Find on eBay</v>
      </c>
    </row>
    <row r="117">
      <c r="A117" t="inlineStr">
        <is>
          <t xml:space="preserve">USC116</t>
        </is>
      </c>
      <c r="B117" t="inlineStr">
        <is>
          <t xml:space="preserve">Cody Bellinger</t>
        </is>
      </c>
      <c r="C117" t="inlineStr">
        <is>
          <t xml:space="preserve">New York Yankees</t>
        </is>
      </c>
      <c r="D117" t="inlineStr">
        <is>
          <t xml:space="preserve">Base</t>
        </is>
      </c>
      <c r="F117" t="str">
        <f>HYPERLINK("https://www.ebay.com/sch/i.html?_nkw=2026+Topps+Chrome+Update+Cody+Bellinger&amp;mkcid=1&amp;mkrid=711-53200-19255-0&amp;siteid=0&amp;campid=5339157451&amp;toolid=10001&amp;mkevt=1&amp;customid=checklist-xlsx","Find on eBay")</f>
        <v>Find on eBay</v>
      </c>
    </row>
    <row r="118">
      <c r="A118" t="inlineStr">
        <is>
          <t xml:space="preserve">USC117</t>
        </is>
      </c>
      <c r="B118" t="inlineStr">
        <is>
          <t xml:space="preserve">Yandy Díaz</t>
        </is>
      </c>
      <c r="C118" t="inlineStr">
        <is>
          <t xml:space="preserve">Tampa Bay Rays</t>
        </is>
      </c>
      <c r="D118" t="inlineStr">
        <is>
          <t xml:space="preserve">Base</t>
        </is>
      </c>
      <c r="F118" t="str">
        <f>HYPERLINK("https://www.ebay.com/sch/i.html?_nkw=2026+Topps+Chrome+Update+Yandy+D%C3%ADaz&amp;mkcid=1&amp;mkrid=711-53200-19255-0&amp;siteid=0&amp;campid=5339157451&amp;toolid=10001&amp;mkevt=1&amp;customid=checklist-xlsx","Find on eBay")</f>
        <v>Find on eBay</v>
      </c>
    </row>
    <row r="119">
      <c r="A119" t="inlineStr">
        <is>
          <t xml:space="preserve">USC118</t>
        </is>
      </c>
      <c r="B119" t="inlineStr">
        <is>
          <t xml:space="preserve">Elmer Rodríguez</t>
        </is>
      </c>
      <c r="C119" t="inlineStr">
        <is>
          <t xml:space="preserve">New York Yankees</t>
        </is>
      </c>
      <c r="D119" t="inlineStr">
        <is>
          <t xml:space="preserve">Base</t>
        </is>
      </c>
      <c r="E119" t="inlineStr">
        <is>
          <t xml:space="preserve">RC</t>
        </is>
      </c>
      <c r="F119" t="str">
        <f>HYPERLINK("https://www.ebay.com/sch/i.html?_nkw=2026+Topps+Chrome+Update+Elmer+Rodr%C3%ADguez&amp;mkcid=1&amp;mkrid=711-53200-19255-0&amp;siteid=0&amp;campid=5339157451&amp;toolid=10001&amp;mkevt=1&amp;customid=checklist-xlsx","Find on eBay")</f>
        <v>Find on eBay</v>
      </c>
    </row>
    <row r="120">
      <c r="A120" t="inlineStr">
        <is>
          <t xml:space="preserve">USC119</t>
        </is>
      </c>
      <c r="B120" t="inlineStr">
        <is>
          <t xml:space="preserve">Travis Bazzana</t>
        </is>
      </c>
      <c r="C120" t="inlineStr">
        <is>
          <t xml:space="preserve">Cleveland Guardians</t>
        </is>
      </c>
      <c r="D120" t="inlineStr">
        <is>
          <t xml:space="preserve">Base</t>
        </is>
      </c>
      <c r="E120" t="inlineStr">
        <is>
          <t xml:space="preserve">RC</t>
        </is>
      </c>
      <c r="F120" t="str">
        <f>HYPERLINK("https://www.ebay.com/sch/i.html?_nkw=2026+Topps+Chrome+Update+Travis+Bazzana&amp;mkcid=1&amp;mkrid=711-53200-19255-0&amp;siteid=0&amp;campid=5339157451&amp;toolid=10001&amp;mkevt=1&amp;customid=checklist-xlsx","Find on eBay")</f>
        <v>Find on eBay</v>
      </c>
    </row>
    <row r="121">
      <c r="A121" t="inlineStr">
        <is>
          <t xml:space="preserve">USC120</t>
        </is>
      </c>
      <c r="B121" t="inlineStr">
        <is>
          <t xml:space="preserve">Ian Happ</t>
        </is>
      </c>
      <c r="C121" t="inlineStr">
        <is>
          <t xml:space="preserve">Chicago Cubs</t>
        </is>
      </c>
      <c r="D121" t="inlineStr">
        <is>
          <t xml:space="preserve">Base</t>
        </is>
      </c>
      <c r="F121" t="str">
        <f>HYPERLINK("https://www.ebay.com/sch/i.html?_nkw=2026+Topps+Chrome+Update+Ian+Happ&amp;mkcid=1&amp;mkrid=711-53200-19255-0&amp;siteid=0&amp;campid=5339157451&amp;toolid=10001&amp;mkevt=1&amp;customid=checklist-xlsx","Find on eBay")</f>
        <v>Find on eBay</v>
      </c>
    </row>
    <row r="122">
      <c r="A122" t="inlineStr">
        <is>
          <t xml:space="preserve">USC121</t>
        </is>
      </c>
      <c r="B122" t="inlineStr">
        <is>
          <t xml:space="preserve">Andrew Morris</t>
        </is>
      </c>
      <c r="C122" t="inlineStr">
        <is>
          <t xml:space="preserve">Minnesota Twins</t>
        </is>
      </c>
      <c r="D122" t="inlineStr">
        <is>
          <t xml:space="preserve">Base</t>
        </is>
      </c>
      <c r="E122" t="inlineStr">
        <is>
          <t xml:space="preserve">RC</t>
        </is>
      </c>
      <c r="F122" t="str">
        <f>HYPERLINK("https://www.ebay.com/sch/i.html?_nkw=2026+Topps+Chrome+Update+Andrew+Morris&amp;mkcid=1&amp;mkrid=711-53200-19255-0&amp;siteid=0&amp;campid=5339157451&amp;toolid=10001&amp;mkevt=1&amp;customid=checklist-xlsx","Find on eBay")</f>
        <v>Find on eBay</v>
      </c>
    </row>
    <row r="123">
      <c r="A123" t="inlineStr">
        <is>
          <t xml:space="preserve">USC122</t>
        </is>
      </c>
      <c r="B123" t="inlineStr">
        <is>
          <t xml:space="preserve">Juan Brito</t>
        </is>
      </c>
      <c r="C123" t="inlineStr">
        <is>
          <t xml:space="preserve">Cincinnati Reds</t>
        </is>
      </c>
      <c r="D123" t="inlineStr">
        <is>
          <t xml:space="preserve">Base</t>
        </is>
      </c>
      <c r="E123" t="inlineStr">
        <is>
          <t xml:space="preserve">RC</t>
        </is>
      </c>
      <c r="F123" t="str">
        <f>HYPERLINK("https://www.ebay.com/sch/i.html?_nkw=2026+Topps+Chrome+Update+Juan+Brito&amp;mkcid=1&amp;mkrid=711-53200-19255-0&amp;siteid=0&amp;campid=5339157451&amp;toolid=10001&amp;mkevt=1&amp;customid=checklist-xlsx","Find on eBay")</f>
        <v>Find on eBay</v>
      </c>
    </row>
    <row r="124">
      <c r="A124" t="inlineStr">
        <is>
          <t xml:space="preserve">USC123</t>
        </is>
      </c>
      <c r="B124" t="inlineStr">
        <is>
          <t xml:space="preserve">Joe Mack</t>
        </is>
      </c>
      <c r="C124" t="inlineStr">
        <is>
          <t xml:space="preserve">Miami Marlins</t>
        </is>
      </c>
      <c r="D124" t="inlineStr">
        <is>
          <t xml:space="preserve">Base</t>
        </is>
      </c>
      <c r="E124" t="inlineStr">
        <is>
          <t xml:space="preserve">RC</t>
        </is>
      </c>
      <c r="F124" t="str">
        <f>HYPERLINK("https://www.ebay.com/sch/i.html?_nkw=2026+Topps+Chrome+Update+Joe+Mack&amp;mkcid=1&amp;mkrid=711-53200-19255-0&amp;siteid=0&amp;campid=5339157451&amp;toolid=10001&amp;mkevt=1&amp;customid=checklist-xlsx","Find on eBay")</f>
        <v>Find on eBay</v>
      </c>
    </row>
    <row r="125">
      <c r="A125" t="inlineStr">
        <is>
          <t xml:space="preserve">USC124</t>
        </is>
      </c>
      <c r="B125" t="inlineStr">
        <is>
          <t xml:space="preserve">Kyle Schwarber</t>
        </is>
      </c>
      <c r="C125" t="inlineStr">
        <is>
          <t xml:space="preserve">Philadelphia Phillies</t>
        </is>
      </c>
      <c r="D125" t="inlineStr">
        <is>
          <t xml:space="preserve">Base</t>
        </is>
      </c>
      <c r="F125" t="str">
        <f>HYPERLINK("https://www.ebay.com/sch/i.html?_nkw=2026+Topps+Chrome+Update+Kyle+Schwarber&amp;mkcid=1&amp;mkrid=711-53200-19255-0&amp;siteid=0&amp;campid=5339157451&amp;toolid=10001&amp;mkevt=1&amp;customid=checklist-xlsx","Find on eBay")</f>
        <v>Find on eBay</v>
      </c>
    </row>
    <row r="126">
      <c r="A126" t="inlineStr">
        <is>
          <t xml:space="preserve">USC125</t>
        </is>
      </c>
      <c r="B126" t="inlineStr">
        <is>
          <t xml:space="preserve">Bobby Witt Jr.</t>
        </is>
      </c>
      <c r="C126" t="inlineStr">
        <is>
          <t xml:space="preserve">Kansas City Royals</t>
        </is>
      </c>
      <c r="D126" t="inlineStr">
        <is>
          <t xml:space="preserve">Base</t>
        </is>
      </c>
      <c r="F126" t="str">
        <f>HYPERLINK("https://www.ebay.com/sch/i.html?_nkw=2026+Topps+Chrome+Update+Bobby+Witt+Jr.&amp;mkcid=1&amp;mkrid=711-53200-19255-0&amp;siteid=0&amp;campid=5339157451&amp;toolid=10001&amp;mkevt=1&amp;customid=checklist-xlsx","Find on eBay")</f>
        <v>Find on eBay</v>
      </c>
    </row>
    <row r="127">
      <c r="A127" t="inlineStr">
        <is>
          <t xml:space="preserve">USC126</t>
        </is>
      </c>
      <c r="B127" t="inlineStr">
        <is>
          <t xml:space="preserve">Hunter Goodman</t>
        </is>
      </c>
      <c r="C127" t="inlineStr">
        <is>
          <t xml:space="preserve">Colorado Rockies</t>
        </is>
      </c>
      <c r="D127" t="inlineStr">
        <is>
          <t xml:space="preserve">Base</t>
        </is>
      </c>
      <c r="F127" t="str">
        <f>HYPERLINK("https://www.ebay.com/sch/i.html?_nkw=2026+Topps+Chrome+Update+Hunter+Goodman&amp;mkcid=1&amp;mkrid=711-53200-19255-0&amp;siteid=0&amp;campid=5339157451&amp;toolid=10001&amp;mkevt=1&amp;customid=checklist-xlsx","Find on eBay")</f>
        <v>Find on eBay</v>
      </c>
    </row>
    <row r="128">
      <c r="A128" t="inlineStr">
        <is>
          <t xml:space="preserve">USC127</t>
        </is>
      </c>
      <c r="B128" t="inlineStr">
        <is>
          <t xml:space="preserve">Jeferson Quero</t>
        </is>
      </c>
      <c r="C128" t="inlineStr">
        <is>
          <t xml:space="preserve">Milwaukee Brewers</t>
        </is>
      </c>
      <c r="D128" t="inlineStr">
        <is>
          <t xml:space="preserve">Base</t>
        </is>
      </c>
      <c r="E128" t="inlineStr">
        <is>
          <t xml:space="preserve">RC</t>
        </is>
      </c>
      <c r="F128" t="str">
        <f>HYPERLINK("https://www.ebay.com/sch/i.html?_nkw=2026+Topps+Chrome+Update+Jeferson+Quero&amp;mkcid=1&amp;mkrid=711-53200-19255-0&amp;siteid=0&amp;campid=5339157451&amp;toolid=10001&amp;mkevt=1&amp;customid=checklist-xlsx","Find on eBay")</f>
        <v>Find on eBay</v>
      </c>
    </row>
    <row r="129">
      <c r="A129" t="inlineStr">
        <is>
          <t xml:space="preserve">USC128</t>
        </is>
      </c>
      <c r="B129" t="inlineStr">
        <is>
          <t xml:space="preserve">Tyler Uberstine</t>
        </is>
      </c>
      <c r="C129" t="inlineStr">
        <is>
          <t xml:space="preserve">Atlanta Braves</t>
        </is>
      </c>
      <c r="D129" t="inlineStr">
        <is>
          <t xml:space="preserve">Base</t>
        </is>
      </c>
      <c r="E129" t="inlineStr">
        <is>
          <t xml:space="preserve">RC</t>
        </is>
      </c>
      <c r="F129" t="str">
        <f>HYPERLINK("https://www.ebay.com/sch/i.html?_nkw=2026+Topps+Chrome+Update+Tyler+Uberstine&amp;mkcid=1&amp;mkrid=711-53200-19255-0&amp;siteid=0&amp;campid=5339157451&amp;toolid=10001&amp;mkevt=1&amp;customid=checklist-xlsx","Find on eBay")</f>
        <v>Find on eBay</v>
      </c>
    </row>
    <row r="130">
      <c r="A130" t="inlineStr">
        <is>
          <t xml:space="preserve">USC129</t>
        </is>
      </c>
      <c r="B130" t="inlineStr">
        <is>
          <t xml:space="preserve">Elmer Rodríguez</t>
        </is>
      </c>
      <c r="C130" t="inlineStr">
        <is>
          <t xml:space="preserve">New York Yankees</t>
        </is>
      </c>
      <c r="D130" t="inlineStr">
        <is>
          <t xml:space="preserve">Base</t>
        </is>
      </c>
      <c r="E130" t="inlineStr">
        <is>
          <t xml:space="preserve">RC</t>
        </is>
      </c>
      <c r="F130" t="str">
        <f>HYPERLINK("https://www.ebay.com/sch/i.html?_nkw=2026+Topps+Chrome+Update+Elmer+Rodr%C3%ADguez&amp;mkcid=1&amp;mkrid=711-53200-19255-0&amp;siteid=0&amp;campid=5339157451&amp;toolid=10001&amp;mkevt=1&amp;customid=checklist-xlsx","Find on eBay")</f>
        <v>Find on eBay</v>
      </c>
    </row>
    <row r="131">
      <c r="A131" t="inlineStr">
        <is>
          <t xml:space="preserve">USC130</t>
        </is>
      </c>
      <c r="B131" t="inlineStr">
        <is>
          <t xml:space="preserve">Brice Matthews</t>
        </is>
      </c>
      <c r="C131" t="inlineStr">
        <is>
          <t xml:space="preserve">Houston Astros</t>
        </is>
      </c>
      <c r="D131" t="inlineStr">
        <is>
          <t xml:space="preserve">Base</t>
        </is>
      </c>
      <c r="E131" t="inlineStr">
        <is>
          <t xml:space="preserve">RC</t>
        </is>
      </c>
      <c r="F131" t="str">
        <f>HYPERLINK("https://www.ebay.com/sch/i.html?_nkw=2026+Topps+Chrome+Update+Brice+Matthews&amp;mkcid=1&amp;mkrid=711-53200-19255-0&amp;siteid=0&amp;campid=5339157451&amp;toolid=10001&amp;mkevt=1&amp;customid=checklist-xlsx","Find on eBay")</f>
        <v>Find on eBay</v>
      </c>
    </row>
    <row r="132">
      <c r="A132" t="inlineStr">
        <is>
          <t xml:space="preserve">USC131</t>
        </is>
      </c>
      <c r="B132" t="inlineStr">
        <is>
          <t xml:space="preserve">Adley Rutschman</t>
        </is>
      </c>
      <c r="C132" t="inlineStr">
        <is>
          <t xml:space="preserve">Baltimore Orioles</t>
        </is>
      </c>
      <c r="D132" t="inlineStr">
        <is>
          <t xml:space="preserve">Base</t>
        </is>
      </c>
      <c r="F132" t="str">
        <f>HYPERLINK("https://www.ebay.com/sch/i.html?_nkw=2026+Topps+Chrome+Update+Adley+Rutschman&amp;mkcid=1&amp;mkrid=711-53200-19255-0&amp;siteid=0&amp;campid=5339157451&amp;toolid=10001&amp;mkevt=1&amp;customid=checklist-xlsx","Find on eBay")</f>
        <v>Find on eBay</v>
      </c>
    </row>
    <row r="133">
      <c r="A133" t="inlineStr">
        <is>
          <t xml:space="preserve">USC132</t>
        </is>
      </c>
      <c r="B133" t="inlineStr">
        <is>
          <t xml:space="preserve">Brendan Beck</t>
        </is>
      </c>
      <c r="C133" t="inlineStr">
        <is>
          <t xml:space="preserve">New York Yankees</t>
        </is>
      </c>
      <c r="D133" t="inlineStr">
        <is>
          <t xml:space="preserve">Base</t>
        </is>
      </c>
      <c r="E133" t="inlineStr">
        <is>
          <t xml:space="preserve">RC</t>
        </is>
      </c>
      <c r="F133" t="str">
        <f>HYPERLINK("https://www.ebay.com/sch/i.html?_nkw=2026+Topps+Chrome+Update+Brendan+Beck&amp;mkcid=1&amp;mkrid=711-53200-19255-0&amp;siteid=0&amp;campid=5339157451&amp;toolid=10001&amp;mkevt=1&amp;customid=checklist-xlsx","Find on eBay")</f>
        <v>Find on eBay</v>
      </c>
    </row>
    <row r="134">
      <c r="A134" t="inlineStr">
        <is>
          <t xml:space="preserve">USC133</t>
        </is>
      </c>
      <c r="B134" t="inlineStr">
        <is>
          <t xml:space="preserve">Ernie Clement</t>
        </is>
      </c>
      <c r="C134" t="inlineStr">
        <is>
          <t xml:space="preserve">Toronto Blue Jays</t>
        </is>
      </c>
      <c r="D134" t="inlineStr">
        <is>
          <t xml:space="preserve">Base</t>
        </is>
      </c>
      <c r="F134" t="str">
        <f>HYPERLINK("https://www.ebay.com/sch/i.html?_nkw=2026+Topps+Chrome+Update+Ernie+Clement&amp;mkcid=1&amp;mkrid=711-53200-19255-0&amp;siteid=0&amp;campid=5339157451&amp;toolid=10001&amp;mkevt=1&amp;customid=checklist-xlsx","Find on eBay")</f>
        <v>Find on eBay</v>
      </c>
    </row>
    <row r="135">
      <c r="A135" t="inlineStr">
        <is>
          <t xml:space="preserve">USC134</t>
        </is>
      </c>
      <c r="B135" t="inlineStr">
        <is>
          <t xml:space="preserve">Colson Montgomery</t>
        </is>
      </c>
      <c r="C135" t="inlineStr">
        <is>
          <t xml:space="preserve">Chicago White Sox</t>
        </is>
      </c>
      <c r="D135" t="inlineStr">
        <is>
          <t xml:space="preserve">Base</t>
        </is>
      </c>
      <c r="E135" t="inlineStr">
        <is>
          <t xml:space="preserve">RC</t>
        </is>
      </c>
      <c r="F135" t="str">
        <f>HYPERLINK("https://www.ebay.com/sch/i.html?_nkw=2026+Topps+Chrome+Update+Colson+Montgomery&amp;mkcid=1&amp;mkrid=711-53200-19255-0&amp;siteid=0&amp;campid=5339157451&amp;toolid=10001&amp;mkevt=1&amp;customid=checklist-xlsx","Find on eBay")</f>
        <v>Find on eBay</v>
      </c>
    </row>
    <row r="136">
      <c r="A136" t="inlineStr">
        <is>
          <t xml:space="preserve">USC135</t>
        </is>
      </c>
      <c r="B136" t="inlineStr">
        <is>
          <t xml:space="preserve">Drake Baldwin</t>
        </is>
      </c>
      <c r="C136" t="inlineStr">
        <is>
          <t xml:space="preserve">Atlanta Braves</t>
        </is>
      </c>
      <c r="D136" t="inlineStr">
        <is>
          <t xml:space="preserve">Base</t>
        </is>
      </c>
      <c r="F136" t="str">
        <f>HYPERLINK("https://www.ebay.com/sch/i.html?_nkw=2026+Topps+Chrome+Update+Drake+Baldwin&amp;mkcid=1&amp;mkrid=711-53200-19255-0&amp;siteid=0&amp;campid=5339157451&amp;toolid=10001&amp;mkevt=1&amp;customid=checklist-xlsx","Find on eBay")</f>
        <v>Find on eBay</v>
      </c>
    </row>
    <row r="137">
      <c r="A137" t="inlineStr">
        <is>
          <t xml:space="preserve">USC136</t>
        </is>
      </c>
      <c r="B137" t="inlineStr">
        <is>
          <t xml:space="preserve">Jim Jarvis</t>
        </is>
      </c>
      <c r="C137" t="inlineStr">
        <is>
          <t xml:space="preserve">Atlanta Braves</t>
        </is>
      </c>
      <c r="D137" t="inlineStr">
        <is>
          <t xml:space="preserve">Base</t>
        </is>
      </c>
      <c r="E137" t="inlineStr">
        <is>
          <t xml:space="preserve">RC</t>
        </is>
      </c>
      <c r="F137" t="str">
        <f>HYPERLINK("https://www.ebay.com/sch/i.html?_nkw=2026+Topps+Chrome+Update+Jim+Jarvis&amp;mkcid=1&amp;mkrid=711-53200-19255-0&amp;siteid=0&amp;campid=5339157451&amp;toolid=10001&amp;mkevt=1&amp;customid=checklist-xlsx","Find on eBay")</f>
        <v>Find on eBay</v>
      </c>
    </row>
    <row r="138">
      <c r="A138" t="inlineStr">
        <is>
          <t xml:space="preserve">USC137</t>
        </is>
      </c>
      <c r="B138" t="inlineStr">
        <is>
          <t xml:space="preserve">Aaron Judge</t>
        </is>
      </c>
      <c r="C138" t="inlineStr">
        <is>
          <t xml:space="preserve">New York Yankees</t>
        </is>
      </c>
      <c r="D138" t="inlineStr">
        <is>
          <t xml:space="preserve">Base</t>
        </is>
      </c>
      <c r="F138" t="str">
        <f>HYPERLINK("https://www.ebay.com/sch/i.html?_nkw=2026+Topps+Chrome+Update+Aaron+Judge&amp;mkcid=1&amp;mkrid=711-53200-19255-0&amp;siteid=0&amp;campid=5339157451&amp;toolid=10001&amp;mkevt=1&amp;customid=checklist-xlsx","Find on eBay")</f>
        <v>Find on eBay</v>
      </c>
    </row>
    <row r="139">
      <c r="A139" t="inlineStr">
        <is>
          <t xml:space="preserve">USC138</t>
        </is>
      </c>
      <c r="B139" t="inlineStr">
        <is>
          <t xml:space="preserve">Riley Martin</t>
        </is>
      </c>
      <c r="C139" t="inlineStr">
        <is>
          <t xml:space="preserve">Chicago Cubs</t>
        </is>
      </c>
      <c r="D139" t="inlineStr">
        <is>
          <t xml:space="preserve">Base</t>
        </is>
      </c>
      <c r="E139" t="inlineStr">
        <is>
          <t xml:space="preserve">RC</t>
        </is>
      </c>
      <c r="F139" t="str">
        <f>HYPERLINK("https://www.ebay.com/sch/i.html?_nkw=2026+Topps+Chrome+Update+Riley+Martin&amp;mkcid=1&amp;mkrid=711-53200-19255-0&amp;siteid=0&amp;campid=5339157451&amp;toolid=10001&amp;mkevt=1&amp;customid=checklist-xlsx","Find on eBay")</f>
        <v>Find on eBay</v>
      </c>
    </row>
    <row r="140">
      <c r="A140" t="inlineStr">
        <is>
          <t xml:space="preserve">USC139</t>
        </is>
      </c>
      <c r="B140" t="inlineStr">
        <is>
          <t xml:space="preserve">Hao-Yu Lee</t>
        </is>
      </c>
      <c r="C140" t="inlineStr">
        <is>
          <t xml:space="preserve">Detroit Tigers</t>
        </is>
      </c>
      <c r="D140" t="inlineStr">
        <is>
          <t xml:space="preserve">Base</t>
        </is>
      </c>
      <c r="E140" t="inlineStr">
        <is>
          <t xml:space="preserve">RC</t>
        </is>
      </c>
      <c r="F140" t="str">
        <f>HYPERLINK("https://www.ebay.com/sch/i.html?_nkw=2026+Topps+Chrome+Update+Hao-Yu+Lee&amp;mkcid=1&amp;mkrid=711-53200-19255-0&amp;siteid=0&amp;campid=5339157451&amp;toolid=10001&amp;mkevt=1&amp;customid=checklist-xlsx","Find on eBay")</f>
        <v>Find on eBay</v>
      </c>
    </row>
    <row r="141">
      <c r="A141" t="inlineStr">
        <is>
          <t xml:space="preserve">USC140</t>
        </is>
      </c>
      <c r="B141" t="inlineStr">
        <is>
          <t xml:space="preserve">Shane McClanahan</t>
        </is>
      </c>
      <c r="C141" t="inlineStr">
        <is>
          <t xml:space="preserve">Tampa Bay Rays</t>
        </is>
      </c>
      <c r="D141" t="inlineStr">
        <is>
          <t xml:space="preserve">Base</t>
        </is>
      </c>
      <c r="F141" t="str">
        <f>HYPERLINK("https://www.ebay.com/sch/i.html?_nkw=2026+Topps+Chrome+Update+Shane+McClanahan&amp;mkcid=1&amp;mkrid=711-53200-19255-0&amp;siteid=0&amp;campid=5339157451&amp;toolid=10001&amp;mkevt=1&amp;customid=checklist-xlsx","Find on eBay")</f>
        <v>Find on eBay</v>
      </c>
    </row>
    <row r="142">
      <c r="A142" t="inlineStr">
        <is>
          <t xml:space="preserve">USC141</t>
        </is>
      </c>
      <c r="B142" t="inlineStr">
        <is>
          <t xml:space="preserve">Edward Cabrera</t>
        </is>
      </c>
      <c r="C142" t="inlineStr">
        <is>
          <t xml:space="preserve">Chicago Cubs</t>
        </is>
      </c>
      <c r="D142" t="inlineStr">
        <is>
          <t xml:space="preserve">Base</t>
        </is>
      </c>
      <c r="F142" t="str">
        <f>HYPERLINK("https://www.ebay.com/sch/i.html?_nkw=2026+Topps+Chrome+Update+Edward+Cabrera&amp;mkcid=1&amp;mkrid=711-53200-19255-0&amp;siteid=0&amp;campid=5339157451&amp;toolid=10001&amp;mkevt=1&amp;customid=checklist-xlsx","Find on eBay")</f>
        <v>Find on eBay</v>
      </c>
    </row>
    <row r="143">
      <c r="A143" t="inlineStr">
        <is>
          <t xml:space="preserve">USC142</t>
        </is>
      </c>
      <c r="B143" t="inlineStr">
        <is>
          <t xml:space="preserve">Gavin Sheets</t>
        </is>
      </c>
      <c r="C143" t="inlineStr">
        <is>
          <t xml:space="preserve">San Diego Padres</t>
        </is>
      </c>
      <c r="D143" t="inlineStr">
        <is>
          <t xml:space="preserve">Base</t>
        </is>
      </c>
      <c r="F143" t="str">
        <f>HYPERLINK("https://www.ebay.com/sch/i.html?_nkw=2026+Topps+Chrome+Update+Gavin+Sheets&amp;mkcid=1&amp;mkrid=711-53200-19255-0&amp;siteid=0&amp;campid=5339157451&amp;toolid=10001&amp;mkevt=1&amp;customid=checklist-xlsx","Find on eBay")</f>
        <v>Find on eBay</v>
      </c>
    </row>
    <row r="144">
      <c r="A144" t="inlineStr">
        <is>
          <t xml:space="preserve">USC143</t>
        </is>
      </c>
      <c r="B144" t="inlineStr">
        <is>
          <t xml:space="preserve">Ryan Ward</t>
        </is>
      </c>
      <c r="C144" t="inlineStr">
        <is>
          <t xml:space="preserve">Los Angeles Dodgers</t>
        </is>
      </c>
      <c r="D144" t="inlineStr">
        <is>
          <t xml:space="preserve">Base</t>
        </is>
      </c>
      <c r="E144" t="inlineStr">
        <is>
          <t xml:space="preserve">RC</t>
        </is>
      </c>
      <c r="F144" t="str">
        <f>HYPERLINK("https://www.ebay.com/sch/i.html?_nkw=2026+Topps+Chrome+Update+Ryan+Ward&amp;mkcid=1&amp;mkrid=711-53200-19255-0&amp;siteid=0&amp;campid=5339157451&amp;toolid=10001&amp;mkevt=1&amp;customid=checklist-xlsx","Find on eBay")</f>
        <v>Find on eBay</v>
      </c>
    </row>
    <row r="145">
      <c r="A145" t="inlineStr">
        <is>
          <t xml:space="preserve">USC144</t>
        </is>
      </c>
      <c r="B145" t="inlineStr">
        <is>
          <t xml:space="preserve">Kyle Teel</t>
        </is>
      </c>
      <c r="C145" t="inlineStr">
        <is>
          <t xml:space="preserve">Chicago White Sox</t>
        </is>
      </c>
      <c r="D145" t="inlineStr">
        <is>
          <t xml:space="preserve">Base</t>
        </is>
      </c>
      <c r="E145" t="inlineStr">
        <is>
          <t xml:space="preserve">RC</t>
        </is>
      </c>
      <c r="F145" t="str">
        <f>HYPERLINK("https://www.ebay.com/sch/i.html?_nkw=2026+Topps+Chrome+Update+Kyle+Teel&amp;mkcid=1&amp;mkrid=711-53200-19255-0&amp;siteid=0&amp;campid=5339157451&amp;toolid=10001&amp;mkevt=1&amp;customid=checklist-xlsx","Find on eBay")</f>
        <v>Find on eBay</v>
      </c>
    </row>
    <row r="146">
      <c r="A146" t="inlineStr">
        <is>
          <t xml:space="preserve">USC145</t>
        </is>
      </c>
      <c r="B146" t="inlineStr">
        <is>
          <t xml:space="preserve">Connor Prielipp</t>
        </is>
      </c>
      <c r="C146" t="inlineStr">
        <is>
          <t xml:space="preserve">Minnesota Twins</t>
        </is>
      </c>
      <c r="D146" t="inlineStr">
        <is>
          <t xml:space="preserve">Base</t>
        </is>
      </c>
      <c r="E146" t="inlineStr">
        <is>
          <t xml:space="preserve">RC</t>
        </is>
      </c>
      <c r="F146" t="str">
        <f>HYPERLINK("https://www.ebay.com/sch/i.html?_nkw=2026+Topps+Chrome+Update+Connor+Prielipp&amp;mkcid=1&amp;mkrid=711-53200-19255-0&amp;siteid=0&amp;campid=5339157451&amp;toolid=10001&amp;mkevt=1&amp;customid=checklist-xlsx","Find on eBay")</f>
        <v>Find on eBay</v>
      </c>
    </row>
    <row r="147">
      <c r="A147" t="inlineStr">
        <is>
          <t xml:space="preserve">USC146</t>
        </is>
      </c>
      <c r="B147" t="inlineStr">
        <is>
          <t xml:space="preserve">Nathaniel Lowe</t>
        </is>
      </c>
      <c r="C147" t="inlineStr">
        <is>
          <t xml:space="preserve">Cleveland Guardians</t>
        </is>
      </c>
      <c r="D147" t="inlineStr">
        <is>
          <t xml:space="preserve">Base</t>
        </is>
      </c>
      <c r="F147" t="str">
        <f>HYPERLINK("https://www.ebay.com/sch/i.html?_nkw=2026+Topps+Chrome+Update+Nathaniel+Lowe&amp;mkcid=1&amp;mkrid=711-53200-19255-0&amp;siteid=0&amp;campid=5339157451&amp;toolid=10001&amp;mkevt=1&amp;customid=checklist-xlsx","Find on eBay")</f>
        <v>Find on eBay</v>
      </c>
    </row>
    <row r="148">
      <c r="A148" t="inlineStr">
        <is>
          <t xml:space="preserve">USC147</t>
        </is>
      </c>
      <c r="B148" t="inlineStr">
        <is>
          <t xml:space="preserve">Peyton Pallette</t>
        </is>
      </c>
      <c r="C148" t="inlineStr">
        <is>
          <t xml:space="preserve">Chicago White Sox</t>
        </is>
      </c>
      <c r="D148" t="inlineStr">
        <is>
          <t xml:space="preserve">Base</t>
        </is>
      </c>
      <c r="E148" t="inlineStr">
        <is>
          <t xml:space="preserve">RC</t>
        </is>
      </c>
      <c r="F148" t="str">
        <f>HYPERLINK("https://www.ebay.com/sch/i.html?_nkw=2026+Topps+Chrome+Update+Peyton+Pallette&amp;mkcid=1&amp;mkrid=711-53200-19255-0&amp;siteid=0&amp;campid=5339157451&amp;toolid=10001&amp;mkevt=1&amp;customid=checklist-xlsx","Find on eBay")</f>
        <v>Find on eBay</v>
      </c>
    </row>
    <row r="149">
      <c r="A149" t="inlineStr">
        <is>
          <t xml:space="preserve">USC148</t>
        </is>
      </c>
      <c r="B149" t="inlineStr">
        <is>
          <t xml:space="preserve">Jeremiah Jackson</t>
        </is>
      </c>
      <c r="C149" t="inlineStr">
        <is>
          <t xml:space="preserve">Baltimore Orioles</t>
        </is>
      </c>
      <c r="D149" t="inlineStr">
        <is>
          <t xml:space="preserve">Base</t>
        </is>
      </c>
      <c r="E149" t="inlineStr">
        <is>
          <t xml:space="preserve">RC</t>
        </is>
      </c>
      <c r="F149" t="str">
        <f>HYPERLINK("https://www.ebay.com/sch/i.html?_nkw=2026+Topps+Chrome+Update+Jeremiah+Jackson&amp;mkcid=1&amp;mkrid=711-53200-19255-0&amp;siteid=0&amp;campid=5339157451&amp;toolid=10001&amp;mkevt=1&amp;customid=checklist-xlsx","Find on eBay")</f>
        <v>Find on eBay</v>
      </c>
    </row>
    <row r="150">
      <c r="A150" t="inlineStr">
        <is>
          <t xml:space="preserve">USC149</t>
        </is>
      </c>
      <c r="B150" t="inlineStr">
        <is>
          <t xml:space="preserve">Kevin Gausman</t>
        </is>
      </c>
      <c r="C150" t="inlineStr">
        <is>
          <t xml:space="preserve">Chicago Cubs</t>
        </is>
      </c>
      <c r="D150" t="inlineStr">
        <is>
          <t xml:space="preserve">Base</t>
        </is>
      </c>
      <c r="F150" t="str">
        <f>HYPERLINK("https://www.ebay.com/sch/i.html?_nkw=2026+Topps+Chrome+Update+Kevin+Gausman&amp;mkcid=1&amp;mkrid=711-53200-19255-0&amp;siteid=0&amp;campid=5339157451&amp;toolid=10001&amp;mkevt=1&amp;customid=checklist-xlsx","Find on eBay")</f>
        <v>Find on eBay</v>
      </c>
    </row>
    <row r="151">
      <c r="A151" t="inlineStr">
        <is>
          <t xml:space="preserve">USC150</t>
        </is>
      </c>
      <c r="B151" t="inlineStr">
        <is>
          <t xml:space="preserve">Kevin McGonigle</t>
        </is>
      </c>
      <c r="C151" t="inlineStr">
        <is>
          <t xml:space="preserve">Detroit Tigers</t>
        </is>
      </c>
      <c r="D151" t="inlineStr">
        <is>
          <t xml:space="preserve">Base</t>
        </is>
      </c>
      <c r="E151" t="inlineStr">
        <is>
          <t xml:space="preserve">RC</t>
        </is>
      </c>
      <c r="F151" t="str">
        <f>HYPERLINK("https://www.ebay.com/sch/i.html?_nkw=2026+Topps+Chrome+Update+Kevin+McGonigle&amp;mkcid=1&amp;mkrid=711-53200-19255-0&amp;siteid=0&amp;campid=5339157451&amp;toolid=10001&amp;mkevt=1&amp;customid=checklist-xlsx","Find on eBay")</f>
        <v>Find on eBay</v>
      </c>
    </row>
    <row r="152">
      <c r="A152" t="inlineStr">
        <is>
          <t xml:space="preserve">USC151</t>
        </is>
      </c>
      <c r="B152" t="inlineStr">
        <is>
          <t xml:space="preserve">Parker Messick</t>
        </is>
      </c>
      <c r="C152" t="inlineStr">
        <is>
          <t xml:space="preserve">Cleveland Guardians</t>
        </is>
      </c>
      <c r="D152" t="inlineStr">
        <is>
          <t xml:space="preserve">Base</t>
        </is>
      </c>
      <c r="E152" t="inlineStr">
        <is>
          <t xml:space="preserve">RC</t>
        </is>
      </c>
      <c r="F152" t="str">
        <f>HYPERLINK("https://www.ebay.com/sch/i.html?_nkw=2026+Topps+Chrome+Update+Parker+Messick&amp;mkcid=1&amp;mkrid=711-53200-19255-0&amp;siteid=0&amp;campid=5339157451&amp;toolid=10001&amp;mkevt=1&amp;customid=checklist-xlsx","Find on eBay")</f>
        <v>Find on eBay</v>
      </c>
    </row>
    <row r="153">
      <c r="A153" t="inlineStr">
        <is>
          <t xml:space="preserve">USC152</t>
        </is>
      </c>
      <c r="B153" t="inlineStr">
        <is>
          <t xml:space="preserve">Walbert Ureña</t>
        </is>
      </c>
      <c r="C153" t="inlineStr">
        <is>
          <t xml:space="preserve">Los Angeles Angels</t>
        </is>
      </c>
      <c r="D153" t="inlineStr">
        <is>
          <t xml:space="preserve">Base</t>
        </is>
      </c>
      <c r="E153" t="inlineStr">
        <is>
          <t xml:space="preserve">RC</t>
        </is>
      </c>
      <c r="F153" t="str">
        <f>HYPERLINK("https://www.ebay.com/sch/i.html?_nkw=2026+Topps+Chrome+Update+Walbert+Ure%C3%B1a&amp;mkcid=1&amp;mkrid=711-53200-19255-0&amp;siteid=0&amp;campid=5339157451&amp;toolid=10001&amp;mkevt=1&amp;customid=checklist-xlsx","Find on eBay")</f>
        <v>Find on eBay</v>
      </c>
    </row>
    <row r="154">
      <c r="A154" t="inlineStr">
        <is>
          <t xml:space="preserve">USC153</t>
        </is>
      </c>
      <c r="B154" t="inlineStr">
        <is>
          <t xml:space="preserve">Ben Rice</t>
        </is>
      </c>
      <c r="C154" t="inlineStr">
        <is>
          <t xml:space="preserve">New York Yankees</t>
        </is>
      </c>
      <c r="D154" t="inlineStr">
        <is>
          <t xml:space="preserve">Base</t>
        </is>
      </c>
      <c r="F154" t="str">
        <f>HYPERLINK("https://www.ebay.com/sch/i.html?_nkw=2026+Topps+Chrome+Update+Ben+Rice&amp;mkcid=1&amp;mkrid=711-53200-19255-0&amp;siteid=0&amp;campid=5339157451&amp;toolid=10001&amp;mkevt=1&amp;customid=checklist-xlsx","Find on eBay")</f>
        <v>Find on eBay</v>
      </c>
    </row>
    <row r="155">
      <c r="A155" t="inlineStr">
        <is>
          <t xml:space="preserve">USC154</t>
        </is>
      </c>
      <c r="B155" t="inlineStr">
        <is>
          <t xml:space="preserve">Sal Stewart</t>
        </is>
      </c>
      <c r="C155" t="inlineStr">
        <is>
          <t xml:space="preserve">Cincinnati Reds</t>
        </is>
      </c>
      <c r="D155" t="inlineStr">
        <is>
          <t xml:space="preserve">Base</t>
        </is>
      </c>
      <c r="E155" t="inlineStr">
        <is>
          <t xml:space="preserve">RC</t>
        </is>
      </c>
      <c r="F155" t="str">
        <f>HYPERLINK("https://www.ebay.com/sch/i.html?_nkw=2026+Topps+Chrome+Update+Sal+Stewart&amp;mkcid=1&amp;mkrid=711-53200-19255-0&amp;siteid=0&amp;campid=5339157451&amp;toolid=10001&amp;mkevt=1&amp;customid=checklist-xlsx","Find on eBay")</f>
        <v>Find on eBay</v>
      </c>
    </row>
    <row r="156">
      <c r="A156" t="inlineStr">
        <is>
          <t xml:space="preserve">USC155</t>
        </is>
      </c>
      <c r="B156" t="inlineStr">
        <is>
          <t xml:space="preserve">Riley Greene</t>
        </is>
      </c>
      <c r="C156" t="inlineStr">
        <is>
          <t xml:space="preserve">Detroit Tigers</t>
        </is>
      </c>
      <c r="D156" t="inlineStr">
        <is>
          <t xml:space="preserve">Base</t>
        </is>
      </c>
      <c r="F156" t="str">
        <f>HYPERLINK("https://www.ebay.com/sch/i.html?_nkw=2026+Topps+Chrome+Update+Riley+Greene&amp;mkcid=1&amp;mkrid=711-53200-19255-0&amp;siteid=0&amp;campid=5339157451&amp;toolid=10001&amp;mkevt=1&amp;customid=checklist-xlsx","Find on eBay")</f>
        <v>Find on eBay</v>
      </c>
    </row>
    <row r="157">
      <c r="A157" t="inlineStr">
        <is>
          <t xml:space="preserve">USC156</t>
        </is>
      </c>
      <c r="B157" t="inlineStr">
        <is>
          <t xml:space="preserve">George Klassen</t>
        </is>
      </c>
      <c r="C157" t="inlineStr">
        <is>
          <t xml:space="preserve">Los Angeles Angels</t>
        </is>
      </c>
      <c r="D157" t="inlineStr">
        <is>
          <t xml:space="preserve">Base</t>
        </is>
      </c>
      <c r="E157" t="inlineStr">
        <is>
          <t xml:space="preserve">RC</t>
        </is>
      </c>
      <c r="F157" t="str">
        <f>HYPERLINK("https://www.ebay.com/sch/i.html?_nkw=2026+Topps+Chrome+Update+George+Klassen&amp;mkcid=1&amp;mkrid=711-53200-19255-0&amp;siteid=0&amp;campid=5339157451&amp;toolid=10001&amp;mkevt=1&amp;customid=checklist-xlsx","Find on eBay")</f>
        <v>Find on eBay</v>
      </c>
    </row>
    <row r="158">
      <c r="A158" t="inlineStr">
        <is>
          <t xml:space="preserve">USC157</t>
        </is>
      </c>
      <c r="B158" t="inlineStr">
        <is>
          <t xml:space="preserve">Paul Skenes</t>
        </is>
      </c>
      <c r="C158" t="inlineStr">
        <is>
          <t xml:space="preserve">Pittsburgh Pirates</t>
        </is>
      </c>
      <c r="D158" t="inlineStr">
        <is>
          <t xml:space="preserve">Base</t>
        </is>
      </c>
      <c r="F158" t="str">
        <f>HYPERLINK("https://www.ebay.com/sch/i.html?_nkw=2026+Topps+Chrome+Update+Paul+Skenes&amp;mkcid=1&amp;mkrid=711-53200-19255-0&amp;siteid=0&amp;campid=5339157451&amp;toolid=10001&amp;mkevt=1&amp;customid=checklist-xlsx","Find on eBay")</f>
        <v>Find on eBay</v>
      </c>
    </row>
    <row r="159">
      <c r="A159" t="inlineStr">
        <is>
          <t xml:space="preserve">USC158</t>
        </is>
      </c>
      <c r="B159" t="inlineStr">
        <is>
          <t xml:space="preserve">Joe Mack</t>
        </is>
      </c>
      <c r="C159" t="inlineStr">
        <is>
          <t xml:space="preserve">Miami Marlins</t>
        </is>
      </c>
      <c r="D159" t="inlineStr">
        <is>
          <t xml:space="preserve">Base</t>
        </is>
      </c>
      <c r="E159" t="inlineStr">
        <is>
          <t xml:space="preserve">RC</t>
        </is>
      </c>
      <c r="F159" t="str">
        <f>HYPERLINK("https://www.ebay.com/sch/i.html?_nkw=2026+Topps+Chrome+Update+Joe+Mack&amp;mkcid=1&amp;mkrid=711-53200-19255-0&amp;siteid=0&amp;campid=5339157451&amp;toolid=10001&amp;mkevt=1&amp;customid=checklist-xlsx","Find on eBay")</f>
        <v>Find on eBay</v>
      </c>
    </row>
    <row r="160">
      <c r="A160" t="inlineStr">
        <is>
          <t xml:space="preserve">USC159</t>
        </is>
      </c>
      <c r="B160" t="inlineStr">
        <is>
          <t xml:space="preserve">Ceddanne Rafaela</t>
        </is>
      </c>
      <c r="C160" t="inlineStr">
        <is>
          <t xml:space="preserve">Boston Red Sox</t>
        </is>
      </c>
      <c r="D160" t="inlineStr">
        <is>
          <t xml:space="preserve">Base</t>
        </is>
      </c>
      <c r="F160" t="str">
        <f>HYPERLINK("https://www.ebay.com/sch/i.html?_nkw=2026+Topps+Chrome+Update+Ceddanne+Rafaela&amp;mkcid=1&amp;mkrid=711-53200-19255-0&amp;siteid=0&amp;campid=5339157451&amp;toolid=10001&amp;mkevt=1&amp;customid=checklist-xlsx","Find on eBay")</f>
        <v>Find on eBay</v>
      </c>
    </row>
    <row r="161">
      <c r="A161" t="inlineStr">
        <is>
          <t xml:space="preserve">USC160</t>
        </is>
      </c>
      <c r="B161" t="inlineStr">
        <is>
          <t xml:space="preserve">Tristan Peters</t>
        </is>
      </c>
      <c r="C161" t="inlineStr">
        <is>
          <t xml:space="preserve">Chicago White Sox</t>
        </is>
      </c>
      <c r="D161" t="inlineStr">
        <is>
          <t xml:space="preserve">Base</t>
        </is>
      </c>
      <c r="E161" t="inlineStr">
        <is>
          <t xml:space="preserve">RC</t>
        </is>
      </c>
      <c r="F161" t="str">
        <f>HYPERLINK("https://www.ebay.com/sch/i.html?_nkw=2026+Topps+Chrome+Update+Tristan+Peters&amp;mkcid=1&amp;mkrid=711-53200-19255-0&amp;siteid=0&amp;campid=5339157451&amp;toolid=10001&amp;mkevt=1&amp;customid=checklist-xlsx","Find on eBay")</f>
        <v>Find on eBay</v>
      </c>
    </row>
    <row r="162">
      <c r="A162" t="inlineStr">
        <is>
          <t xml:space="preserve">USC161</t>
        </is>
      </c>
      <c r="B162" t="inlineStr">
        <is>
          <t xml:space="preserve">Samuel Basallo</t>
        </is>
      </c>
      <c r="C162" t="inlineStr">
        <is>
          <t xml:space="preserve">Baltimore Orioles</t>
        </is>
      </c>
      <c r="D162" t="inlineStr">
        <is>
          <t xml:space="preserve">Base</t>
        </is>
      </c>
      <c r="E162" t="inlineStr">
        <is>
          <t xml:space="preserve">RC</t>
        </is>
      </c>
      <c r="F162" t="str">
        <f>HYPERLINK("https://www.ebay.com/sch/i.html?_nkw=2026+Topps+Chrome+Update+Samuel+Basallo&amp;mkcid=1&amp;mkrid=711-53200-19255-0&amp;siteid=0&amp;campid=5339157451&amp;toolid=10001&amp;mkevt=1&amp;customid=checklist-xlsx","Find on eBay")</f>
        <v>Find on eBay</v>
      </c>
    </row>
    <row r="163">
      <c r="A163" t="inlineStr">
        <is>
          <t xml:space="preserve">USC162</t>
        </is>
      </c>
      <c r="B163" t="inlineStr">
        <is>
          <t xml:space="preserve">Junior Caminero</t>
        </is>
      </c>
      <c r="C163" t="inlineStr">
        <is>
          <t xml:space="preserve">Tampa Bay Rays</t>
        </is>
      </c>
      <c r="D163" t="inlineStr">
        <is>
          <t xml:space="preserve">Base</t>
        </is>
      </c>
      <c r="F163" t="str">
        <f>HYPERLINK("https://www.ebay.com/sch/i.html?_nkw=2026+Topps+Chrome+Update+Junior+Caminero&amp;mkcid=1&amp;mkrid=711-53200-19255-0&amp;siteid=0&amp;campid=5339157451&amp;toolid=10001&amp;mkevt=1&amp;customid=checklist-xlsx","Find on eBay")</f>
        <v>Find on eBay</v>
      </c>
    </row>
    <row r="164">
      <c r="A164" t="inlineStr">
        <is>
          <t xml:space="preserve">USC163</t>
        </is>
      </c>
      <c r="B164" t="inlineStr">
        <is>
          <t xml:space="preserve">Jose Fernandez</t>
        </is>
      </c>
      <c r="C164" t="inlineStr">
        <is>
          <t xml:space="preserve">Arizona Diamondbacks</t>
        </is>
      </c>
      <c r="D164" t="inlineStr">
        <is>
          <t xml:space="preserve">Base</t>
        </is>
      </c>
      <c r="E164" t="inlineStr">
        <is>
          <t xml:space="preserve">RC</t>
        </is>
      </c>
      <c r="F164" t="str">
        <f>HYPERLINK("https://www.ebay.com/sch/i.html?_nkw=2026+Topps+Chrome+Update+Jose+Fernandez&amp;mkcid=1&amp;mkrid=711-53200-19255-0&amp;siteid=0&amp;campid=5339157451&amp;toolid=10001&amp;mkevt=1&amp;customid=checklist-xlsx","Find on eBay")</f>
        <v>Find on eBay</v>
      </c>
    </row>
    <row r="165">
      <c r="A165" t="inlineStr">
        <is>
          <t xml:space="preserve">USC164</t>
        </is>
      </c>
      <c r="B165" t="inlineStr">
        <is>
          <t xml:space="preserve">William Contreras</t>
        </is>
      </c>
      <c r="C165" t="inlineStr">
        <is>
          <t xml:space="preserve">Milwaukee Brewers</t>
        </is>
      </c>
      <c r="D165" t="inlineStr">
        <is>
          <t xml:space="preserve">Base</t>
        </is>
      </c>
      <c r="F165" t="str">
        <f>HYPERLINK("https://www.ebay.com/sch/i.html?_nkw=2026+Topps+Chrome+Update+William+Contreras&amp;mkcid=1&amp;mkrid=711-53200-19255-0&amp;siteid=0&amp;campid=5339157451&amp;toolid=10001&amp;mkevt=1&amp;customid=checklist-xlsx","Find on eBay")</f>
        <v>Find on eBay</v>
      </c>
    </row>
    <row r="166">
      <c r="A166" t="inlineStr">
        <is>
          <t xml:space="preserve">USC165</t>
        </is>
      </c>
      <c r="B166" t="inlineStr">
        <is>
          <t xml:space="preserve">George Klassen</t>
        </is>
      </c>
      <c r="C166" t="inlineStr">
        <is>
          <t xml:space="preserve">Los Angeles Angels</t>
        </is>
      </c>
      <c r="D166" t="inlineStr">
        <is>
          <t xml:space="preserve">Base</t>
        </is>
      </c>
      <c r="E166" t="inlineStr">
        <is>
          <t xml:space="preserve">RC</t>
        </is>
      </c>
      <c r="F166" t="str">
        <f>HYPERLINK("https://www.ebay.com/sch/i.html?_nkw=2026+Topps+Chrome+Update+George+Klassen&amp;mkcid=1&amp;mkrid=711-53200-19255-0&amp;siteid=0&amp;campid=5339157451&amp;toolid=10001&amp;mkevt=1&amp;customid=checklist-xlsx","Find on eBay")</f>
        <v>Find on eBay</v>
      </c>
    </row>
    <row r="167">
      <c r="A167" t="inlineStr">
        <is>
          <t xml:space="preserve">USC166</t>
        </is>
      </c>
      <c r="B167" t="inlineStr">
        <is>
          <t xml:space="preserve">Randy Arozarena</t>
        </is>
      </c>
      <c r="C167" t="inlineStr">
        <is>
          <t xml:space="preserve">Seattle Mariners</t>
        </is>
      </c>
      <c r="D167" t="inlineStr">
        <is>
          <t xml:space="preserve">Base</t>
        </is>
      </c>
      <c r="F167" t="str">
        <f>HYPERLINK("https://www.ebay.com/sch/i.html?_nkw=2026+Topps+Chrome+Update+Randy+Arozarena&amp;mkcid=1&amp;mkrid=711-53200-19255-0&amp;siteid=0&amp;campid=5339157451&amp;toolid=10001&amp;mkevt=1&amp;customid=checklist-xlsx","Find on eBay")</f>
        <v>Find on eBay</v>
      </c>
    </row>
    <row r="168">
      <c r="A168" t="inlineStr">
        <is>
          <t xml:space="preserve">USC167</t>
        </is>
      </c>
      <c r="B168" t="inlineStr">
        <is>
          <t xml:space="preserve">Troy Johnston</t>
        </is>
      </c>
      <c r="C168" t="inlineStr">
        <is>
          <t xml:space="preserve">Colorado Rockies</t>
        </is>
      </c>
      <c r="D168" t="inlineStr">
        <is>
          <t xml:space="preserve">Base</t>
        </is>
      </c>
      <c r="E168" t="inlineStr">
        <is>
          <t xml:space="preserve">RC</t>
        </is>
      </c>
      <c r="F168" t="str">
        <f>HYPERLINK("https://www.ebay.com/sch/i.html?_nkw=2026+Topps+Chrome+Update+Troy+Johnston&amp;mkcid=1&amp;mkrid=711-53200-19255-0&amp;siteid=0&amp;campid=5339157451&amp;toolid=10001&amp;mkevt=1&amp;customid=checklist-xlsx","Find on eBay")</f>
        <v>Find on eBay</v>
      </c>
    </row>
    <row r="169">
      <c r="A169" t="inlineStr">
        <is>
          <t xml:space="preserve">USC168</t>
        </is>
      </c>
      <c r="B169" t="inlineStr">
        <is>
          <t xml:space="preserve">Cameron Foster</t>
        </is>
      </c>
      <c r="C169" t="inlineStr">
        <is>
          <t xml:space="preserve">Baltimore Orioles</t>
        </is>
      </c>
      <c r="D169" t="inlineStr">
        <is>
          <t xml:space="preserve">Base</t>
        </is>
      </c>
      <c r="E169" t="inlineStr">
        <is>
          <t xml:space="preserve">RC</t>
        </is>
      </c>
      <c r="F169" t="str">
        <f>HYPERLINK("https://www.ebay.com/sch/i.html?_nkw=2026+Topps+Chrome+Update+Cameron+Foster&amp;mkcid=1&amp;mkrid=711-53200-19255-0&amp;siteid=0&amp;campid=5339157451&amp;toolid=10001&amp;mkevt=1&amp;customid=checklist-xlsx","Find on eBay")</f>
        <v>Find on eBay</v>
      </c>
    </row>
    <row r="170">
      <c r="A170" t="inlineStr">
        <is>
          <t xml:space="preserve">USC169</t>
        </is>
      </c>
      <c r="B170" t="inlineStr">
        <is>
          <t xml:space="preserve">Luis Arraez</t>
        </is>
      </c>
      <c r="C170" t="inlineStr">
        <is>
          <t xml:space="preserve">San Francisco Giants</t>
        </is>
      </c>
      <c r="D170" t="inlineStr">
        <is>
          <t xml:space="preserve">Base</t>
        </is>
      </c>
      <c r="F170" t="str">
        <f>HYPERLINK("https://www.ebay.com/sch/i.html?_nkw=2026+Topps+Chrome+Update+Luis+Arraez&amp;mkcid=1&amp;mkrid=711-53200-19255-0&amp;siteid=0&amp;campid=5339157451&amp;toolid=10001&amp;mkevt=1&amp;customid=checklist-xlsx","Find on eBay")</f>
        <v>Find on eBay</v>
      </c>
    </row>
    <row r="171">
      <c r="A171" t="inlineStr">
        <is>
          <t xml:space="preserve">USC170</t>
        </is>
      </c>
      <c r="B171" t="inlineStr">
        <is>
          <t xml:space="preserve">Sung-Mun Song</t>
        </is>
      </c>
      <c r="C171" t="inlineStr">
        <is>
          <t xml:space="preserve">San Diego Padres</t>
        </is>
      </c>
      <c r="D171" t="inlineStr">
        <is>
          <t xml:space="preserve">Base</t>
        </is>
      </c>
      <c r="E171" t="inlineStr">
        <is>
          <t xml:space="preserve">RC</t>
        </is>
      </c>
      <c r="F171" t="str">
        <f>HYPERLINK("https://www.ebay.com/sch/i.html?_nkw=2026+Topps+Chrome+Update+Sung-Mun+Song&amp;mkcid=1&amp;mkrid=711-53200-19255-0&amp;siteid=0&amp;campid=5339157451&amp;toolid=10001&amp;mkevt=1&amp;customid=checklist-xlsx","Find on eBay")</f>
        <v>Find on eBay</v>
      </c>
    </row>
    <row r="172">
      <c r="A172" t="inlineStr">
        <is>
          <t xml:space="preserve">USC171</t>
        </is>
      </c>
      <c r="B172" t="inlineStr">
        <is>
          <t xml:space="preserve">Andrew Painter</t>
        </is>
      </c>
      <c r="C172" t="inlineStr">
        <is>
          <t xml:space="preserve">Philadelphia Phillies</t>
        </is>
      </c>
      <c r="D172" t="inlineStr">
        <is>
          <t xml:space="preserve">Base</t>
        </is>
      </c>
      <c r="E172" t="inlineStr">
        <is>
          <t xml:space="preserve">RC</t>
        </is>
      </c>
      <c r="F172" t="str">
        <f>HYPERLINK("https://www.ebay.com/sch/i.html?_nkw=2026+Topps+Chrome+Update+Andrew+Painter&amp;mkcid=1&amp;mkrid=711-53200-19255-0&amp;siteid=0&amp;campid=5339157451&amp;toolid=10001&amp;mkevt=1&amp;customid=checklist-xlsx","Find on eBay")</f>
        <v>Find on eBay</v>
      </c>
    </row>
    <row r="173">
      <c r="A173" t="inlineStr">
        <is>
          <t xml:space="preserve">USC172</t>
        </is>
      </c>
      <c r="B173" t="inlineStr">
        <is>
          <t xml:space="preserve">William Kempner</t>
        </is>
      </c>
      <c r="C173" t="inlineStr">
        <is>
          <t xml:space="preserve">Miami Marlins</t>
        </is>
      </c>
      <c r="D173" t="inlineStr">
        <is>
          <t xml:space="preserve">Base</t>
        </is>
      </c>
      <c r="E173" t="inlineStr">
        <is>
          <t xml:space="preserve">RC</t>
        </is>
      </c>
      <c r="F173" t="str">
        <f>HYPERLINK("https://www.ebay.com/sch/i.html?_nkw=2026+Topps+Chrome+Update+William+Kempner&amp;mkcid=1&amp;mkrid=711-53200-19255-0&amp;siteid=0&amp;campid=5339157451&amp;toolid=10001&amp;mkevt=1&amp;customid=checklist-xlsx","Find on eBay")</f>
        <v>Find on eBay</v>
      </c>
    </row>
    <row r="174">
      <c r="A174" t="inlineStr">
        <is>
          <t xml:space="preserve">USC173</t>
        </is>
      </c>
      <c r="B174" t="inlineStr">
        <is>
          <t xml:space="preserve">Jacob Misiorowski</t>
        </is>
      </c>
      <c r="C174" t="inlineStr">
        <is>
          <t xml:space="preserve">Milwaukee Brewers</t>
        </is>
      </c>
      <c r="D174" t="inlineStr">
        <is>
          <t xml:space="preserve">Base</t>
        </is>
      </c>
      <c r="E174" t="inlineStr">
        <is>
          <t xml:space="preserve">RC</t>
        </is>
      </c>
      <c r="F174" t="str">
        <f>HYPERLINK("https://www.ebay.com/sch/i.html?_nkw=2026+Topps+Chrome+Update+Jacob+Misiorowski&amp;mkcid=1&amp;mkrid=711-53200-19255-0&amp;siteid=0&amp;campid=5339157451&amp;toolid=10001&amp;mkevt=1&amp;customid=checklist-xlsx","Find on eBay")</f>
        <v>Find on eBay</v>
      </c>
    </row>
    <row r="175">
      <c r="A175" t="inlineStr">
        <is>
          <t xml:space="preserve">USC174</t>
        </is>
      </c>
      <c r="B175" t="inlineStr">
        <is>
          <t xml:space="preserve">Teoscar Hernández</t>
        </is>
      </c>
      <c r="C175" t="inlineStr">
        <is>
          <t xml:space="preserve">Los Angeles Dodgers</t>
        </is>
      </c>
      <c r="D175" t="inlineStr">
        <is>
          <t xml:space="preserve">Base</t>
        </is>
      </c>
      <c r="F175" t="str">
        <f>HYPERLINK("https://www.ebay.com/sch/i.html?_nkw=2026+Topps+Chrome+Update+Teoscar+Hern%C3%A1ndez&amp;mkcid=1&amp;mkrid=711-53200-19255-0&amp;siteid=0&amp;campid=5339157451&amp;toolid=10001&amp;mkevt=1&amp;customid=checklist-xlsx","Find on eBay")</f>
        <v>Find on eBay</v>
      </c>
    </row>
    <row r="176">
      <c r="A176" t="inlineStr">
        <is>
          <t xml:space="preserve">USC175</t>
        </is>
      </c>
      <c r="B176" t="inlineStr">
        <is>
          <t xml:space="preserve">José Caballero</t>
        </is>
      </c>
      <c r="C176" t="inlineStr">
        <is>
          <t xml:space="preserve">New York Yankees</t>
        </is>
      </c>
      <c r="D176" t="inlineStr">
        <is>
          <t xml:space="preserve">Base</t>
        </is>
      </c>
      <c r="F176" t="str">
        <f>HYPERLINK("https://www.ebay.com/sch/i.html?_nkw=2026+Topps+Chrome+Update+Jos%C3%A9+Caballero&amp;mkcid=1&amp;mkrid=711-53200-19255-0&amp;siteid=0&amp;campid=5339157451&amp;toolid=10001&amp;mkevt=1&amp;customid=checklist-xlsx","Find on eBay")</f>
        <v>Find on eBay</v>
      </c>
    </row>
    <row r="177">
      <c r="A177" t="inlineStr">
        <is>
          <t xml:space="preserve">USC176</t>
        </is>
      </c>
      <c r="B177" t="inlineStr">
        <is>
          <t xml:space="preserve">Sal Stewart</t>
        </is>
      </c>
      <c r="C177" t="inlineStr">
        <is>
          <t xml:space="preserve">Cincinnati Reds</t>
        </is>
      </c>
      <c r="D177" t="inlineStr">
        <is>
          <t xml:space="preserve">Base</t>
        </is>
      </c>
      <c r="E177" t="inlineStr">
        <is>
          <t xml:space="preserve">RC</t>
        </is>
      </c>
      <c r="F177" t="str">
        <f>HYPERLINK("https://www.ebay.com/sch/i.html?_nkw=2026+Topps+Chrome+Update+Sal+Stewart&amp;mkcid=1&amp;mkrid=711-53200-19255-0&amp;siteid=0&amp;campid=5339157451&amp;toolid=10001&amp;mkevt=1&amp;customid=checklist-xlsx","Find on eBay")</f>
        <v>Find on eBay</v>
      </c>
    </row>
    <row r="178">
      <c r="A178" t="inlineStr">
        <is>
          <t xml:space="preserve">USC177</t>
        </is>
      </c>
      <c r="B178" t="inlineStr">
        <is>
          <t xml:space="preserve">Sam Antonacci</t>
        </is>
      </c>
      <c r="C178" t="inlineStr">
        <is>
          <t xml:space="preserve">Chicago White Sox</t>
        </is>
      </c>
      <c r="D178" t="inlineStr">
        <is>
          <t xml:space="preserve">Base</t>
        </is>
      </c>
      <c r="E178" t="inlineStr">
        <is>
          <t xml:space="preserve">RC</t>
        </is>
      </c>
      <c r="F178" t="str">
        <f>HYPERLINK("https://www.ebay.com/sch/i.html?_nkw=2026+Topps+Chrome+Update+Sam+Antonacci&amp;mkcid=1&amp;mkrid=711-53200-19255-0&amp;siteid=0&amp;campid=5339157451&amp;toolid=10001&amp;mkevt=1&amp;customid=checklist-xlsx","Find on eBay")</f>
        <v>Find on eBay</v>
      </c>
    </row>
    <row r="179">
      <c r="A179" t="inlineStr">
        <is>
          <t xml:space="preserve">USC178</t>
        </is>
      </c>
      <c r="B179" t="inlineStr">
        <is>
          <t xml:space="preserve">Payton Tolle</t>
        </is>
      </c>
      <c r="C179" t="inlineStr">
        <is>
          <t xml:space="preserve">Boston Red Sox</t>
        </is>
      </c>
      <c r="D179" t="inlineStr">
        <is>
          <t xml:space="preserve">Base</t>
        </is>
      </c>
      <c r="E179" t="inlineStr">
        <is>
          <t xml:space="preserve">RC</t>
        </is>
      </c>
      <c r="F179" t="str">
        <f>HYPERLINK("https://www.ebay.com/sch/i.html?_nkw=2026+Topps+Chrome+Update+Payton+Tolle&amp;mkcid=1&amp;mkrid=711-53200-19255-0&amp;siteid=0&amp;campid=5339157451&amp;toolid=10001&amp;mkevt=1&amp;customid=checklist-xlsx","Find on eBay")</f>
        <v>Find on eBay</v>
      </c>
    </row>
    <row r="180">
      <c r="A180" t="inlineStr">
        <is>
          <t xml:space="preserve">USC179</t>
        </is>
      </c>
      <c r="B180" t="inlineStr">
        <is>
          <t xml:space="preserve">Peyton Gray</t>
        </is>
      </c>
      <c r="C180" t="inlineStr">
        <is>
          <t xml:space="preserve">Texas Rangers</t>
        </is>
      </c>
      <c r="D180" t="inlineStr">
        <is>
          <t xml:space="preserve">Base</t>
        </is>
      </c>
      <c r="E180" t="inlineStr">
        <is>
          <t xml:space="preserve">RC</t>
        </is>
      </c>
      <c r="F180" t="str">
        <f>HYPERLINK("https://www.ebay.com/sch/i.html?_nkw=2026+Topps+Chrome+Update+Peyton+Gray&amp;mkcid=1&amp;mkrid=711-53200-19255-0&amp;siteid=0&amp;campid=5339157451&amp;toolid=10001&amp;mkevt=1&amp;customid=checklist-xlsx","Find on eBay")</f>
        <v>Find on eBay</v>
      </c>
    </row>
    <row r="181">
      <c r="A181" t="inlineStr">
        <is>
          <t xml:space="preserve">USC180</t>
        </is>
      </c>
      <c r="B181" t="inlineStr">
        <is>
          <t xml:space="preserve">Nick Kurtz</t>
        </is>
      </c>
      <c r="C181" t="inlineStr">
        <is>
          <t xml:space="preserve">Athletics</t>
        </is>
      </c>
      <c r="D181" t="inlineStr">
        <is>
          <t xml:space="preserve">Base</t>
        </is>
      </c>
      <c r="F181" t="str">
        <f>HYPERLINK("https://www.ebay.com/sch/i.html?_nkw=2026+Topps+Chrome+Update+Nick+Kurtz&amp;mkcid=1&amp;mkrid=711-53200-19255-0&amp;siteid=0&amp;campid=5339157451&amp;toolid=10001&amp;mkevt=1&amp;customid=checklist-xlsx","Find on eBay")</f>
        <v>Find on eBay</v>
      </c>
    </row>
    <row r="182">
      <c r="A182" t="inlineStr">
        <is>
          <t xml:space="preserve">USC181</t>
        </is>
      </c>
      <c r="B182" t="inlineStr">
        <is>
          <t xml:space="preserve">Shane Drohan</t>
        </is>
      </c>
      <c r="C182" t="inlineStr">
        <is>
          <t xml:space="preserve">Milwaukee Brewers</t>
        </is>
      </c>
      <c r="D182" t="inlineStr">
        <is>
          <t xml:space="preserve">Base</t>
        </is>
      </c>
      <c r="E182" t="inlineStr">
        <is>
          <t xml:space="preserve">RC</t>
        </is>
      </c>
      <c r="F182" t="str">
        <f>HYPERLINK("https://www.ebay.com/sch/i.html?_nkw=2026+Topps+Chrome+Update+Shane+Drohan&amp;mkcid=1&amp;mkrid=711-53200-19255-0&amp;siteid=0&amp;campid=5339157451&amp;toolid=10001&amp;mkevt=1&amp;customid=checklist-xlsx","Find on eBay")</f>
        <v>Find on eBay</v>
      </c>
    </row>
    <row r="183">
      <c r="A183" t="inlineStr">
        <is>
          <t xml:space="preserve">USC182</t>
        </is>
      </c>
      <c r="B183" t="inlineStr">
        <is>
          <t xml:space="preserve">Coleman Crow</t>
        </is>
      </c>
      <c r="C183" t="inlineStr">
        <is>
          <t xml:space="preserve">Milwaukee Brewers</t>
        </is>
      </c>
      <c r="D183" t="inlineStr">
        <is>
          <t xml:space="preserve">Base</t>
        </is>
      </c>
      <c r="E183" t="inlineStr">
        <is>
          <t xml:space="preserve">RC</t>
        </is>
      </c>
      <c r="F183" t="str">
        <f>HYPERLINK("https://www.ebay.com/sch/i.html?_nkw=2026+Topps+Chrome+Update+Coleman+Crow&amp;mkcid=1&amp;mkrid=711-53200-19255-0&amp;siteid=0&amp;campid=5339157451&amp;toolid=10001&amp;mkevt=1&amp;customid=checklist-xlsx","Find on eBay")</f>
        <v>Find on eBay</v>
      </c>
    </row>
    <row r="184">
      <c r="A184" t="inlineStr">
        <is>
          <t xml:space="preserve">USC183</t>
        </is>
      </c>
      <c r="B184" t="inlineStr">
        <is>
          <t xml:space="preserve">Hunter Barco</t>
        </is>
      </c>
      <c r="C184" t="inlineStr">
        <is>
          <t xml:space="preserve">Pittsburgh Pirates</t>
        </is>
      </c>
      <c r="D184" t="inlineStr">
        <is>
          <t xml:space="preserve">Base</t>
        </is>
      </c>
      <c r="E184" t="inlineStr">
        <is>
          <t xml:space="preserve">RC</t>
        </is>
      </c>
      <c r="F184" t="str">
        <f>HYPERLINK("https://www.ebay.com/sch/i.html?_nkw=2026+Topps+Chrome+Update+Hunter+Barco&amp;mkcid=1&amp;mkrid=711-53200-19255-0&amp;siteid=0&amp;campid=5339157451&amp;toolid=10001&amp;mkevt=1&amp;customid=checklist-xlsx","Find on eBay")</f>
        <v>Find on eBay</v>
      </c>
    </row>
    <row r="185">
      <c r="A185" t="inlineStr">
        <is>
          <t xml:space="preserve">USC184</t>
        </is>
      </c>
      <c r="B185" t="inlineStr">
        <is>
          <t xml:space="preserve">JJ Wetherholt</t>
        </is>
      </c>
      <c r="C185" t="inlineStr">
        <is>
          <t xml:space="preserve">St. Louis Cardinals</t>
        </is>
      </c>
      <c r="D185" t="inlineStr">
        <is>
          <t xml:space="preserve">Base</t>
        </is>
      </c>
      <c r="E185" t="inlineStr">
        <is>
          <t xml:space="preserve">RC</t>
        </is>
      </c>
      <c r="F185" t="str">
        <f>HYPERLINK("https://www.ebay.com/sch/i.html?_nkw=2026+Topps+Chrome+Update+JJ+Wetherholt&amp;mkcid=1&amp;mkrid=711-53200-19255-0&amp;siteid=0&amp;campid=5339157451&amp;toolid=10001&amp;mkevt=1&amp;customid=checklist-xlsx","Find on eBay")</f>
        <v>Find on eBay</v>
      </c>
    </row>
    <row r="186">
      <c r="A186" t="inlineStr">
        <is>
          <t xml:space="preserve">USC185</t>
        </is>
      </c>
      <c r="B186" t="inlineStr">
        <is>
          <t xml:space="preserve">Yohendrick Piñango</t>
        </is>
      </c>
      <c r="C186" t="inlineStr">
        <is>
          <t xml:space="preserve">Toronto Blue Jays</t>
        </is>
      </c>
      <c r="D186" t="inlineStr">
        <is>
          <t xml:space="preserve">Base</t>
        </is>
      </c>
      <c r="E186" t="inlineStr">
        <is>
          <t xml:space="preserve">RC</t>
        </is>
      </c>
      <c r="F186" t="str">
        <f>HYPERLINK("https://www.ebay.com/sch/i.html?_nkw=2026+Topps+Chrome+Update+Yohendrick+Pi%C3%B1ango&amp;mkcid=1&amp;mkrid=711-53200-19255-0&amp;siteid=0&amp;campid=5339157451&amp;toolid=10001&amp;mkevt=1&amp;customid=checklist-xlsx","Find on eBay")</f>
        <v>Find on eBay</v>
      </c>
    </row>
    <row r="187">
      <c r="A187" t="inlineStr">
        <is>
          <t xml:space="preserve">USC186</t>
        </is>
      </c>
      <c r="B187" t="inlineStr">
        <is>
          <t xml:space="preserve">Byron Buxton</t>
        </is>
      </c>
      <c r="C187" t="inlineStr">
        <is>
          <t xml:space="preserve">Minnesota Twins</t>
        </is>
      </c>
      <c r="D187" t="inlineStr">
        <is>
          <t xml:space="preserve">Base</t>
        </is>
      </c>
      <c r="F187" t="str">
        <f>HYPERLINK("https://www.ebay.com/sch/i.html?_nkw=2026+Topps+Chrome+Update+Byron+Buxton&amp;mkcid=1&amp;mkrid=711-53200-19255-0&amp;siteid=0&amp;campid=5339157451&amp;toolid=10001&amp;mkevt=1&amp;customid=checklist-xlsx","Find on eBay")</f>
        <v>Find on eBay</v>
      </c>
    </row>
    <row r="188">
      <c r="A188" t="inlineStr">
        <is>
          <t xml:space="preserve">USC187</t>
        </is>
      </c>
      <c r="B188" t="inlineStr">
        <is>
          <t xml:space="preserve">Alex Freeland</t>
        </is>
      </c>
      <c r="C188" t="inlineStr">
        <is>
          <t xml:space="preserve">Los Angeles Dodgers</t>
        </is>
      </c>
      <c r="D188" t="inlineStr">
        <is>
          <t xml:space="preserve">Base</t>
        </is>
      </c>
      <c r="E188" t="inlineStr">
        <is>
          <t xml:space="preserve">RC</t>
        </is>
      </c>
      <c r="F188" t="str">
        <f>HYPERLINK("https://www.ebay.com/sch/i.html?_nkw=2026+Topps+Chrome+Update+Alex+Freeland&amp;mkcid=1&amp;mkrid=711-53200-19255-0&amp;siteid=0&amp;campid=5339157451&amp;toolid=10001&amp;mkevt=1&amp;customid=checklist-xlsx","Find on eBay")</f>
        <v>Find on eBay</v>
      </c>
    </row>
    <row r="189">
      <c r="A189" t="inlineStr">
        <is>
          <t xml:space="preserve">USC188</t>
        </is>
      </c>
      <c r="B189" t="inlineStr">
        <is>
          <t xml:space="preserve">Chris Sale</t>
        </is>
      </c>
      <c r="C189" t="inlineStr">
        <is>
          <t xml:space="preserve">Atlanta Braves</t>
        </is>
      </c>
      <c r="D189" t="inlineStr">
        <is>
          <t xml:space="preserve">Base</t>
        </is>
      </c>
      <c r="F189" t="str">
        <f>HYPERLINK("https://www.ebay.com/sch/i.html?_nkw=2026+Topps+Chrome+Update+Chris+Sale&amp;mkcid=1&amp;mkrid=711-53200-19255-0&amp;siteid=0&amp;campid=5339157451&amp;toolid=10001&amp;mkevt=1&amp;customid=checklist-xlsx","Find on eBay")</f>
        <v>Find on eBay</v>
      </c>
    </row>
    <row r="190">
      <c r="A190" t="inlineStr">
        <is>
          <t xml:space="preserve">USC189</t>
        </is>
      </c>
      <c r="B190" t="inlineStr">
        <is>
          <t xml:space="preserve">Adley Rutschman</t>
        </is>
      </c>
      <c r="C190" t="inlineStr">
        <is>
          <t xml:space="preserve">Boston Red Sox</t>
        </is>
      </c>
      <c r="D190" t="inlineStr">
        <is>
          <t xml:space="preserve">Base</t>
        </is>
      </c>
      <c r="F190" t="str">
        <f>HYPERLINK("https://www.ebay.com/sch/i.html?_nkw=2026+Topps+Chrome+Update+Adley+Rutschman&amp;mkcid=1&amp;mkrid=711-53200-19255-0&amp;siteid=0&amp;campid=5339157451&amp;toolid=10001&amp;mkevt=1&amp;customid=checklist-xlsx","Find on eBay")</f>
        <v>Find on eBay</v>
      </c>
    </row>
    <row r="191">
      <c r="A191" t="inlineStr">
        <is>
          <t xml:space="preserve">USC190</t>
        </is>
      </c>
      <c r="B191" t="inlineStr">
        <is>
          <t xml:space="preserve">Tyler Davis</t>
        </is>
      </c>
      <c r="C191" t="inlineStr">
        <is>
          <t xml:space="preserve">Chicago White Sox</t>
        </is>
      </c>
      <c r="D191" t="inlineStr">
        <is>
          <t xml:space="preserve">Base</t>
        </is>
      </c>
      <c r="E191" t="inlineStr">
        <is>
          <t xml:space="preserve">RC</t>
        </is>
      </c>
      <c r="F191" t="str">
        <f>HYPERLINK("https://www.ebay.com/sch/i.html?_nkw=2026+Topps+Chrome+Update+Tyler+Davis&amp;mkcid=1&amp;mkrid=711-53200-19255-0&amp;siteid=0&amp;campid=5339157451&amp;toolid=10001&amp;mkevt=1&amp;customid=checklist-xlsx","Find on eBay")</f>
        <v>Find on eBay</v>
      </c>
    </row>
    <row r="192">
      <c r="A192" t="inlineStr">
        <is>
          <t xml:space="preserve">USC191</t>
        </is>
      </c>
      <c r="B192" t="inlineStr">
        <is>
          <t xml:space="preserve">TJ Rumfield</t>
        </is>
      </c>
      <c r="C192" t="inlineStr">
        <is>
          <t xml:space="preserve">Colorado Rockies</t>
        </is>
      </c>
      <c r="D192" t="inlineStr">
        <is>
          <t xml:space="preserve">Base</t>
        </is>
      </c>
      <c r="E192" t="inlineStr">
        <is>
          <t xml:space="preserve">RC</t>
        </is>
      </c>
      <c r="F192" t="str">
        <f>HYPERLINK("https://www.ebay.com/sch/i.html?_nkw=2026+Topps+Chrome+Update+TJ+Rumfield&amp;mkcid=1&amp;mkrid=711-53200-19255-0&amp;siteid=0&amp;campid=5339157451&amp;toolid=10001&amp;mkevt=1&amp;customid=checklist-xlsx","Find on eBay")</f>
        <v>Find on eBay</v>
      </c>
    </row>
    <row r="193">
      <c r="A193" t="inlineStr">
        <is>
          <t xml:space="preserve">USC192</t>
        </is>
      </c>
      <c r="B193" t="inlineStr">
        <is>
          <t xml:space="preserve">Cole Young</t>
        </is>
      </c>
      <c r="C193" t="inlineStr">
        <is>
          <t xml:space="preserve">Seattle Mariners</t>
        </is>
      </c>
      <c r="D193" t="inlineStr">
        <is>
          <t xml:space="preserve">Base</t>
        </is>
      </c>
      <c r="E193" t="inlineStr">
        <is>
          <t xml:space="preserve">RC</t>
        </is>
      </c>
      <c r="F193" t="str">
        <f>HYPERLINK("https://www.ebay.com/sch/i.html?_nkw=2026+Topps+Chrome+Update+Cole+Young&amp;mkcid=1&amp;mkrid=711-53200-19255-0&amp;siteid=0&amp;campid=5339157451&amp;toolid=10001&amp;mkevt=1&amp;customid=checklist-xlsx","Find on eBay")</f>
        <v>Find on eBay</v>
      </c>
    </row>
    <row r="194">
      <c r="A194" t="inlineStr">
        <is>
          <t xml:space="preserve">USC193</t>
        </is>
      </c>
      <c r="B194" t="inlineStr">
        <is>
          <t xml:space="preserve">Duncan Davitt</t>
        </is>
      </c>
      <c r="C194" t="inlineStr">
        <is>
          <t xml:space="preserve">Atlanta Braves</t>
        </is>
      </c>
      <c r="D194" t="inlineStr">
        <is>
          <t xml:space="preserve">Base</t>
        </is>
      </c>
      <c r="E194" t="inlineStr">
        <is>
          <t xml:space="preserve">RC</t>
        </is>
      </c>
      <c r="F194" t="str">
        <f>HYPERLINK("https://www.ebay.com/sch/i.html?_nkw=2026+Topps+Chrome+Update+Duncan+Davitt&amp;mkcid=1&amp;mkrid=711-53200-19255-0&amp;siteid=0&amp;campid=5339157451&amp;toolid=10001&amp;mkevt=1&amp;customid=checklist-xlsx","Find on eBay")</f>
        <v>Find on eBay</v>
      </c>
    </row>
    <row r="195">
      <c r="A195" t="inlineStr">
        <is>
          <t xml:space="preserve">USC194</t>
        </is>
      </c>
      <c r="B195" t="inlineStr">
        <is>
          <t xml:space="preserve">Trey Yesavage</t>
        </is>
      </c>
      <c r="C195" t="inlineStr">
        <is>
          <t xml:space="preserve">Toronto Blue Jays</t>
        </is>
      </c>
      <c r="D195" t="inlineStr">
        <is>
          <t xml:space="preserve">Base</t>
        </is>
      </c>
      <c r="E195" t="inlineStr">
        <is>
          <t xml:space="preserve">RC</t>
        </is>
      </c>
      <c r="F195" t="str">
        <f>HYPERLINK("https://www.ebay.com/sch/i.html?_nkw=2026+Topps+Chrome+Update+Trey+Yesavage&amp;mkcid=1&amp;mkrid=711-53200-19255-0&amp;siteid=0&amp;campid=5339157451&amp;toolid=10001&amp;mkevt=1&amp;customid=checklist-xlsx","Find on eBay")</f>
        <v>Find on eBay</v>
      </c>
    </row>
    <row r="196">
      <c r="A196" t="inlineStr">
        <is>
          <t xml:space="preserve">USC195</t>
        </is>
      </c>
      <c r="B196" t="inlineStr">
        <is>
          <t xml:space="preserve">JR Ritchie</t>
        </is>
      </c>
      <c r="C196" t="inlineStr">
        <is>
          <t xml:space="preserve">Atlanta Braves</t>
        </is>
      </c>
      <c r="D196" t="inlineStr">
        <is>
          <t xml:space="preserve">Base</t>
        </is>
      </c>
      <c r="E196" t="inlineStr">
        <is>
          <t xml:space="preserve">RC</t>
        </is>
      </c>
      <c r="F196" t="str">
        <f>HYPERLINK("https://www.ebay.com/sch/i.html?_nkw=2026+Topps+Chrome+Update+JR+Ritchie&amp;mkcid=1&amp;mkrid=711-53200-19255-0&amp;siteid=0&amp;campid=5339157451&amp;toolid=10001&amp;mkevt=1&amp;customid=checklist-xlsx","Find on eBay")</f>
        <v>Find on eBay</v>
      </c>
    </row>
    <row r="197">
      <c r="A197" t="inlineStr">
        <is>
          <t xml:space="preserve">USC196</t>
        </is>
      </c>
      <c r="B197" t="inlineStr">
        <is>
          <t xml:space="preserve">CJ Abrams</t>
        </is>
      </c>
      <c r="C197" t="inlineStr">
        <is>
          <t xml:space="preserve">Washington Nationals</t>
        </is>
      </c>
      <c r="D197" t="inlineStr">
        <is>
          <t xml:space="preserve">Base</t>
        </is>
      </c>
      <c r="F197" t="str">
        <f>HYPERLINK("https://www.ebay.com/sch/i.html?_nkw=2026+Topps+Chrome+Update+CJ+Abrams&amp;mkcid=1&amp;mkrid=711-53200-19255-0&amp;siteid=0&amp;campid=5339157451&amp;toolid=10001&amp;mkevt=1&amp;customid=checklist-xlsx","Find on eBay")</f>
        <v>Find on eBay</v>
      </c>
    </row>
    <row r="198">
      <c r="A198" t="inlineStr">
        <is>
          <t xml:space="preserve">USC197</t>
        </is>
      </c>
      <c r="B198" t="inlineStr">
        <is>
          <t xml:space="preserve">Jose Altuve</t>
        </is>
      </c>
      <c r="C198" t="inlineStr">
        <is>
          <t xml:space="preserve">Houston Astros</t>
        </is>
      </c>
      <c r="D198" t="inlineStr">
        <is>
          <t xml:space="preserve">Base</t>
        </is>
      </c>
      <c r="F198" t="str">
        <f>HYPERLINK("https://www.ebay.com/sch/i.html?_nkw=2026+Topps+Chrome+Update+Jose+Altuve&amp;mkcid=1&amp;mkrid=711-53200-19255-0&amp;siteid=0&amp;campid=5339157451&amp;toolid=10001&amp;mkevt=1&amp;customid=checklist-xlsx","Find on eBay")</f>
        <v>Find on eBay</v>
      </c>
    </row>
    <row r="199">
      <c r="A199" t="inlineStr">
        <is>
          <t xml:space="preserve">USC198</t>
        </is>
      </c>
      <c r="B199" t="inlineStr">
        <is>
          <t xml:space="preserve">Tarik Skubal</t>
        </is>
      </c>
      <c r="C199" t="inlineStr">
        <is>
          <t xml:space="preserve">Los Angeles Dodgers</t>
        </is>
      </c>
      <c r="D199" t="inlineStr">
        <is>
          <t xml:space="preserve">Base</t>
        </is>
      </c>
      <c r="F199" t="str">
        <f>HYPERLINK("https://www.ebay.com/sch/i.html?_nkw=2026+Topps+Chrome+Update+Tarik+Skubal&amp;mkcid=1&amp;mkrid=711-53200-19255-0&amp;siteid=0&amp;campid=5339157451&amp;toolid=10001&amp;mkevt=1&amp;customid=checklist-xlsx","Find on eBay")</f>
        <v>Find on eBay</v>
      </c>
    </row>
    <row r="200">
      <c r="A200" t="inlineStr">
        <is>
          <t xml:space="preserve">USC199</t>
        </is>
      </c>
      <c r="B200" t="inlineStr">
        <is>
          <t xml:space="preserve">Kazuma Okamoto</t>
        </is>
      </c>
      <c r="C200" t="inlineStr">
        <is>
          <t xml:space="preserve">Toronto Blue Jays</t>
        </is>
      </c>
      <c r="D200" t="inlineStr">
        <is>
          <t xml:space="preserve">Base</t>
        </is>
      </c>
      <c r="E200" t="inlineStr">
        <is>
          <t xml:space="preserve">RC</t>
        </is>
      </c>
      <c r="F200" t="str">
        <f>HYPERLINK("https://www.ebay.com/sch/i.html?_nkw=2026+Topps+Chrome+Update+Kazuma+Okamoto&amp;mkcid=1&amp;mkrid=711-53200-19255-0&amp;siteid=0&amp;campid=5339157451&amp;toolid=10001&amp;mkevt=1&amp;customid=checklist-xlsx","Find on eBay")</f>
        <v>Find on eBay</v>
      </c>
    </row>
    <row r="201">
      <c r="A201" t="inlineStr">
        <is>
          <t xml:space="preserve">USC200</t>
        </is>
      </c>
      <c r="B201" t="inlineStr">
        <is>
          <t xml:space="preserve">Konnor Griffin</t>
        </is>
      </c>
      <c r="C201" t="inlineStr">
        <is>
          <t xml:space="preserve">Pittsburgh Pirates</t>
        </is>
      </c>
      <c r="D201" t="inlineStr">
        <is>
          <t xml:space="preserve">Base</t>
        </is>
      </c>
      <c r="E201" t="inlineStr">
        <is>
          <t xml:space="preserve">RC</t>
        </is>
      </c>
      <c r="F201" t="str">
        <f>HYPERLINK("https://www.ebay.com/sch/i.html?_nkw=2026+Topps+Chrome+Update+Konnor+Griffin&amp;mkcid=1&amp;mkrid=711-53200-19255-0&amp;siteid=0&amp;campid=5339157451&amp;toolid=10001&amp;mkevt=1&amp;customid=checklist-xlsx","Find on eBay")</f>
        <v>Find on eBay</v>
      </c>
    </row>
    <row r="202">
      <c r="A202" t="inlineStr">
        <is>
          <t xml:space="preserve">USC1</t>
        </is>
      </c>
      <c r="B202" t="inlineStr">
        <is>
          <t xml:space="preserve">Munetaka Murakami</t>
        </is>
      </c>
      <c r="C202" t="inlineStr">
        <is>
          <t xml:space="preserve">Chicago White Sox</t>
        </is>
      </c>
      <c r="D202" t="inlineStr">
        <is>
          <t xml:space="preserve">Base All-Star Game SSP Variations</t>
        </is>
      </c>
      <c r="E202" t="inlineStr">
        <is>
          <t xml:space="preserve">RC</t>
        </is>
      </c>
      <c r="F202" t="str">
        <f>HYPERLINK("https://www.ebay.com/sch/i.html?_nkw=2026+Topps+Chrome+Update+Munetaka+Murakami&amp;mkcid=1&amp;mkrid=711-53200-19255-0&amp;siteid=0&amp;campid=5339157451&amp;toolid=10001&amp;mkevt=1&amp;customid=checklist-xlsx","Find on eBay")</f>
        <v>Find on eBay</v>
      </c>
    </row>
    <row r="203">
      <c r="A203" t="inlineStr">
        <is>
          <t xml:space="preserve">USC5</t>
        </is>
      </c>
      <c r="B203" t="inlineStr">
        <is>
          <t xml:space="preserve">Bryce Harper</t>
        </is>
      </c>
      <c r="C203" t="inlineStr">
        <is>
          <t xml:space="preserve">Philadelphia Phillies</t>
        </is>
      </c>
      <c r="D203" t="inlineStr">
        <is>
          <t xml:space="preserve">Base All-Star Game SSP Variations</t>
        </is>
      </c>
      <c r="F203" t="str">
        <f>HYPERLINK("https://www.ebay.com/sch/i.html?_nkw=2026+Topps+Chrome+Update+Bryce+Harper&amp;mkcid=1&amp;mkrid=711-53200-19255-0&amp;siteid=0&amp;campid=5339157451&amp;toolid=10001&amp;mkevt=1&amp;customid=checklist-xlsx","Find on eBay")</f>
        <v>Find on eBay</v>
      </c>
    </row>
    <row r="204">
      <c r="A204" t="inlineStr">
        <is>
          <t xml:space="preserve">USC14</t>
        </is>
      </c>
      <c r="B204" t="inlineStr">
        <is>
          <t xml:space="preserve">Juan Soto</t>
        </is>
      </c>
      <c r="C204" t="inlineStr">
        <is>
          <t xml:space="preserve">New York Mets</t>
        </is>
      </c>
      <c r="D204" t="inlineStr">
        <is>
          <t xml:space="preserve">Base All-Star Game SSP Variations</t>
        </is>
      </c>
      <c r="F204" t="str">
        <f>HYPERLINK("https://www.ebay.com/sch/i.html?_nkw=2026+Topps+Chrome+Update+Juan+Soto&amp;mkcid=1&amp;mkrid=711-53200-19255-0&amp;siteid=0&amp;campid=5339157451&amp;toolid=10001&amp;mkevt=1&amp;customid=checklist-xlsx","Find on eBay")</f>
        <v>Find on eBay</v>
      </c>
    </row>
    <row r="205">
      <c r="A205" t="inlineStr">
        <is>
          <t xml:space="preserve">USC20</t>
        </is>
      </c>
      <c r="B205" t="inlineStr">
        <is>
          <t xml:space="preserve">Yordan Alvarez</t>
        </is>
      </c>
      <c r="C205" t="inlineStr">
        <is>
          <t xml:space="preserve">Houston Astros</t>
        </is>
      </c>
      <c r="D205" t="inlineStr">
        <is>
          <t xml:space="preserve">Base All-Star Game SSP Variations</t>
        </is>
      </c>
      <c r="F205" t="str">
        <f>HYPERLINK("https://www.ebay.com/sch/i.html?_nkw=2026+Topps+Chrome+Update+Yordan+Alvarez&amp;mkcid=1&amp;mkrid=711-53200-19255-0&amp;siteid=0&amp;campid=5339157451&amp;toolid=10001&amp;mkevt=1&amp;customid=checklist-xlsx","Find on eBay")</f>
        <v>Find on eBay</v>
      </c>
    </row>
    <row r="206">
      <c r="A206" t="inlineStr">
        <is>
          <t xml:space="preserve">USC73</t>
        </is>
      </c>
      <c r="B206" t="inlineStr">
        <is>
          <t xml:space="preserve">Mike Trout</t>
        </is>
      </c>
      <c r="C206" t="inlineStr">
        <is>
          <t xml:space="preserve">Los Angeles Angels</t>
        </is>
      </c>
      <c r="D206" t="inlineStr">
        <is>
          <t xml:space="preserve">Base All-Star Game SSP Variations</t>
        </is>
      </c>
      <c r="F206" t="str">
        <f>HYPERLINK("https://www.ebay.com/sch/i.html?_nkw=2026+Topps+Chrome+Update+Mike+Trout&amp;mkcid=1&amp;mkrid=711-53200-19255-0&amp;siteid=0&amp;campid=5339157451&amp;toolid=10001&amp;mkevt=1&amp;customid=checklist-xlsx","Find on eBay")</f>
        <v>Find on eBay</v>
      </c>
    </row>
    <row r="207">
      <c r="A207" t="inlineStr">
        <is>
          <t xml:space="preserve">USC119</t>
        </is>
      </c>
      <c r="B207" t="inlineStr">
        <is>
          <t xml:space="preserve">Travis Bazzana</t>
        </is>
      </c>
      <c r="C207" t="inlineStr">
        <is>
          <t xml:space="preserve">Cleveland Guardians</t>
        </is>
      </c>
      <c r="D207" t="inlineStr">
        <is>
          <t xml:space="preserve">Base All-Star Game SSP Variations</t>
        </is>
      </c>
      <c r="E207" t="inlineStr">
        <is>
          <t xml:space="preserve">RC</t>
        </is>
      </c>
      <c r="F207" t="str">
        <f>HYPERLINK("https://www.ebay.com/sch/i.html?_nkw=2026+Topps+Chrome+Update+Travis+Bazzana&amp;mkcid=1&amp;mkrid=711-53200-19255-0&amp;siteid=0&amp;campid=5339157451&amp;toolid=10001&amp;mkevt=1&amp;customid=checklist-xlsx","Find on eBay")</f>
        <v>Find on eBay</v>
      </c>
    </row>
    <row r="208">
      <c r="A208" t="inlineStr">
        <is>
          <t xml:space="preserve">USC125</t>
        </is>
      </c>
      <c r="B208" t="inlineStr">
        <is>
          <t xml:space="preserve">Bobby Witt Jr.</t>
        </is>
      </c>
      <c r="C208" t="inlineStr">
        <is>
          <t xml:space="preserve">Kansas City Royals</t>
        </is>
      </c>
      <c r="D208" t="inlineStr">
        <is>
          <t xml:space="preserve">Base All-Star Game SSP Variations</t>
        </is>
      </c>
      <c r="F208" t="str">
        <f>HYPERLINK("https://www.ebay.com/sch/i.html?_nkw=2026+Topps+Chrome+Update+Bobby+Witt+Jr.&amp;mkcid=1&amp;mkrid=711-53200-19255-0&amp;siteid=0&amp;campid=5339157451&amp;toolid=10001&amp;mkevt=1&amp;customid=checklist-xlsx","Find on eBay")</f>
        <v>Find on eBay</v>
      </c>
    </row>
    <row r="209">
      <c r="A209" t="inlineStr">
        <is>
          <t xml:space="preserve">USC150</t>
        </is>
      </c>
      <c r="B209" t="inlineStr">
        <is>
          <t xml:space="preserve">Kevin McGonigle</t>
        </is>
      </c>
      <c r="C209" t="inlineStr">
        <is>
          <t xml:space="preserve">Detroit Tigers</t>
        </is>
      </c>
      <c r="D209" t="inlineStr">
        <is>
          <t xml:space="preserve">Base All-Star Game SSP Variations</t>
        </is>
      </c>
      <c r="E209" t="inlineStr">
        <is>
          <t xml:space="preserve">RC</t>
        </is>
      </c>
      <c r="F209" t="str">
        <f>HYPERLINK("https://www.ebay.com/sch/i.html?_nkw=2026+Topps+Chrome+Update+Kevin+McGonigle&amp;mkcid=1&amp;mkrid=711-53200-19255-0&amp;siteid=0&amp;campid=5339157451&amp;toolid=10001&amp;mkevt=1&amp;customid=checklist-xlsx","Find on eBay")</f>
        <v>Find on eBay</v>
      </c>
    </row>
    <row r="210">
      <c r="A210" t="inlineStr">
        <is>
          <t xml:space="preserve">USC162</t>
        </is>
      </c>
      <c r="B210" t="inlineStr">
        <is>
          <t xml:space="preserve">Junior Caminero</t>
        </is>
      </c>
      <c r="C210" t="inlineStr">
        <is>
          <t xml:space="preserve">Tampa Bay Rays</t>
        </is>
      </c>
      <c r="D210" t="inlineStr">
        <is>
          <t xml:space="preserve">Base All-Star Game SSP Variations</t>
        </is>
      </c>
      <c r="F210" t="str">
        <f>HYPERLINK("https://www.ebay.com/sch/i.html?_nkw=2026+Topps+Chrome+Update+Junior+Caminero&amp;mkcid=1&amp;mkrid=711-53200-19255-0&amp;siteid=0&amp;campid=5339157451&amp;toolid=10001&amp;mkevt=1&amp;customid=checklist-xlsx","Find on eBay")</f>
        <v>Find on eBay</v>
      </c>
    </row>
    <row r="211">
      <c r="A211" t="inlineStr">
        <is>
          <t xml:space="preserve">USC173</t>
        </is>
      </c>
      <c r="B211" t="inlineStr">
        <is>
          <t xml:space="preserve">Jacob Misiorowski</t>
        </is>
      </c>
      <c r="C211" t="inlineStr">
        <is>
          <t xml:space="preserve">Milwaukee Brewers</t>
        </is>
      </c>
      <c r="D211" t="inlineStr">
        <is>
          <t xml:space="preserve">Base All-Star Game SSP Variations</t>
        </is>
      </c>
      <c r="E211" t="inlineStr">
        <is>
          <t xml:space="preserve">RC</t>
        </is>
      </c>
      <c r="F211" t="str">
        <f>HYPERLINK("https://www.ebay.com/sch/i.html?_nkw=2026+Topps+Chrome+Update+Jacob+Misiorowski&amp;mkcid=1&amp;mkrid=711-53200-19255-0&amp;siteid=0&amp;campid=5339157451&amp;toolid=10001&amp;mkevt=1&amp;customid=checklist-xlsx","Find on eBay")</f>
        <v>Find on eBay</v>
      </c>
    </row>
    <row r="212">
      <c r="A212" t="inlineStr">
        <is>
          <t xml:space="preserve">USC1</t>
        </is>
      </c>
      <c r="B212" t="inlineStr">
        <is>
          <t xml:space="preserve">Munetaka Murakami</t>
        </is>
      </c>
      <c r="C212" t="inlineStr">
        <is>
          <t xml:space="preserve">Chicago White Sox</t>
        </is>
      </c>
      <c r="D212" t="inlineStr">
        <is>
          <t xml:space="preserve">Base Image Variations</t>
        </is>
      </c>
      <c r="E212" t="inlineStr">
        <is>
          <t xml:space="preserve">RC</t>
        </is>
      </c>
      <c r="F212" t="str">
        <f>HYPERLINK("https://www.ebay.com/sch/i.html?_nkw=2026+Topps+Chrome+Update+Munetaka+Murakami&amp;mkcid=1&amp;mkrid=711-53200-19255-0&amp;siteid=0&amp;campid=5339157451&amp;toolid=10001&amp;mkevt=1&amp;customid=checklist-xlsx","Find on eBay")</f>
        <v>Find on eBay</v>
      </c>
    </row>
    <row r="213">
      <c r="A213" t="inlineStr">
        <is>
          <t xml:space="preserve">USC15</t>
        </is>
      </c>
      <c r="B213" t="inlineStr">
        <is>
          <t xml:space="preserve">Jacob Misiorowski</t>
        </is>
      </c>
      <c r="C213" t="inlineStr">
        <is>
          <t xml:space="preserve">Milwaukee Brewers</t>
        </is>
      </c>
      <c r="D213" t="inlineStr">
        <is>
          <t xml:space="preserve">Base Image Variations</t>
        </is>
      </c>
      <c r="E213" t="inlineStr">
        <is>
          <t xml:space="preserve">RC</t>
        </is>
      </c>
      <c r="F213" t="str">
        <f>HYPERLINK("https://www.ebay.com/sch/i.html?_nkw=2026+Topps+Chrome+Update+Jacob+Misiorowski&amp;mkcid=1&amp;mkrid=711-53200-19255-0&amp;siteid=0&amp;campid=5339157451&amp;toolid=10001&amp;mkevt=1&amp;customid=checklist-xlsx","Find on eBay")</f>
        <v>Find on eBay</v>
      </c>
    </row>
    <row r="214">
      <c r="A214" t="inlineStr">
        <is>
          <t xml:space="preserve">USC16</t>
        </is>
      </c>
      <c r="B214" t="inlineStr">
        <is>
          <t xml:space="preserve">Travis Bazzana</t>
        </is>
      </c>
      <c r="C214" t="inlineStr">
        <is>
          <t xml:space="preserve">Cleveland Guardians</t>
        </is>
      </c>
      <c r="D214" t="inlineStr">
        <is>
          <t xml:space="preserve">Base Image Variations</t>
        </is>
      </c>
      <c r="E214" t="inlineStr">
        <is>
          <t xml:space="preserve">RC</t>
        </is>
      </c>
      <c r="F214" t="str">
        <f>HYPERLINK("https://www.ebay.com/sch/i.html?_nkw=2026+Topps+Chrome+Update+Travis+Bazzana&amp;mkcid=1&amp;mkrid=711-53200-19255-0&amp;siteid=0&amp;campid=5339157451&amp;toolid=10001&amp;mkevt=1&amp;customid=checklist-xlsx","Find on eBay")</f>
        <v>Find on eBay</v>
      </c>
    </row>
    <row r="215">
      <c r="A215" t="inlineStr">
        <is>
          <t xml:space="preserve">USC23</t>
        </is>
      </c>
      <c r="B215" t="inlineStr">
        <is>
          <t xml:space="preserve">Trey Gibson</t>
        </is>
      </c>
      <c r="C215" t="inlineStr">
        <is>
          <t xml:space="preserve">Baltimore Orioles</t>
        </is>
      </c>
      <c r="D215" t="inlineStr">
        <is>
          <t xml:space="preserve">Base Image Variations</t>
        </is>
      </c>
      <c r="E215" t="inlineStr">
        <is>
          <t xml:space="preserve">RC</t>
        </is>
      </c>
      <c r="F215" t="str">
        <f>HYPERLINK("https://www.ebay.com/sch/i.html?_nkw=2026+Topps+Chrome+Update+Trey+Gibson&amp;mkcid=1&amp;mkrid=711-53200-19255-0&amp;siteid=0&amp;campid=5339157451&amp;toolid=10001&amp;mkevt=1&amp;customid=checklist-xlsx","Find on eBay")</f>
        <v>Find on eBay</v>
      </c>
    </row>
    <row r="216">
      <c r="A216" t="inlineStr">
        <is>
          <t xml:space="preserve">USC31</t>
        </is>
      </c>
      <c r="B216" t="inlineStr">
        <is>
          <t xml:space="preserve">Bryce Eldridge</t>
        </is>
      </c>
      <c r="C216" t="inlineStr">
        <is>
          <t xml:space="preserve">San Francisco Giants</t>
        </is>
      </c>
      <c r="D216" t="inlineStr">
        <is>
          <t xml:space="preserve">Base Image Variations</t>
        </is>
      </c>
      <c r="E216" t="inlineStr">
        <is>
          <t xml:space="preserve">RC</t>
        </is>
      </c>
      <c r="F216" t="str">
        <f>HYPERLINK("https://www.ebay.com/sch/i.html?_nkw=2026+Topps+Chrome+Update+Bryce+Eldridge&amp;mkcid=1&amp;mkrid=711-53200-19255-0&amp;siteid=0&amp;campid=5339157451&amp;toolid=10001&amp;mkevt=1&amp;customid=checklist-xlsx","Find on eBay")</f>
        <v>Find on eBay</v>
      </c>
    </row>
    <row r="217">
      <c r="A217" t="inlineStr">
        <is>
          <t xml:space="preserve">USC55</t>
        </is>
      </c>
      <c r="B217" t="inlineStr">
        <is>
          <t xml:space="preserve">Roman Anthony</t>
        </is>
      </c>
      <c r="C217" t="inlineStr">
        <is>
          <t xml:space="preserve">Boston Red Sox</t>
        </is>
      </c>
      <c r="D217" t="inlineStr">
        <is>
          <t xml:space="preserve">Base Image Variations</t>
        </is>
      </c>
      <c r="E217" t="inlineStr">
        <is>
          <t xml:space="preserve">RC</t>
        </is>
      </c>
      <c r="F217" t="str">
        <f>HYPERLINK("https://www.ebay.com/sch/i.html?_nkw=2026+Topps+Chrome+Update+Roman+Anthony&amp;mkcid=1&amp;mkrid=711-53200-19255-0&amp;siteid=0&amp;campid=5339157451&amp;toolid=10001&amp;mkevt=1&amp;customid=checklist-xlsx","Find on eBay")</f>
        <v>Find on eBay</v>
      </c>
    </row>
    <row r="218">
      <c r="A218" t="inlineStr">
        <is>
          <t xml:space="preserve">USC63</t>
        </is>
      </c>
      <c r="B218" t="inlineStr">
        <is>
          <t xml:space="preserve">Noah Schultz</t>
        </is>
      </c>
      <c r="C218" t="inlineStr">
        <is>
          <t xml:space="preserve">Chicago White Sox</t>
        </is>
      </c>
      <c r="D218" t="inlineStr">
        <is>
          <t xml:space="preserve">Base Image Variations</t>
        </is>
      </c>
      <c r="E218" t="inlineStr">
        <is>
          <t xml:space="preserve">RC</t>
        </is>
      </c>
      <c r="F218" t="str">
        <f>HYPERLINK("https://www.ebay.com/sch/i.html?_nkw=2026+Topps+Chrome+Update+Noah+Schultz&amp;mkcid=1&amp;mkrid=711-53200-19255-0&amp;siteid=0&amp;campid=5339157451&amp;toolid=10001&amp;mkevt=1&amp;customid=checklist-xlsx","Find on eBay")</f>
        <v>Find on eBay</v>
      </c>
    </row>
    <row r="219">
      <c r="A219" t="inlineStr">
        <is>
          <t xml:space="preserve">USC69</t>
        </is>
      </c>
      <c r="B219" t="inlineStr">
        <is>
          <t xml:space="preserve">Bubba Chandler</t>
        </is>
      </c>
      <c r="C219" t="inlineStr">
        <is>
          <t xml:space="preserve">Pittsburgh Pirates</t>
        </is>
      </c>
      <c r="D219" t="inlineStr">
        <is>
          <t xml:space="preserve">Base Image Variations</t>
        </is>
      </c>
      <c r="E219" t="inlineStr">
        <is>
          <t xml:space="preserve">RC</t>
        </is>
      </c>
      <c r="F219" t="str">
        <f>HYPERLINK("https://www.ebay.com/sch/i.html?_nkw=2026+Topps+Chrome+Update+Bubba+Chandler&amp;mkcid=1&amp;mkrid=711-53200-19255-0&amp;siteid=0&amp;campid=5339157451&amp;toolid=10001&amp;mkevt=1&amp;customid=checklist-xlsx","Find on eBay")</f>
        <v>Find on eBay</v>
      </c>
    </row>
    <row r="220">
      <c r="A220" t="inlineStr">
        <is>
          <t xml:space="preserve">USC82</t>
        </is>
      </c>
      <c r="B220" t="inlineStr">
        <is>
          <t xml:space="preserve">Tatsuya Imai</t>
        </is>
      </c>
      <c r="C220" t="inlineStr">
        <is>
          <t xml:space="preserve">Houston Astros</t>
        </is>
      </c>
      <c r="D220" t="inlineStr">
        <is>
          <t xml:space="preserve">Base Image Variations</t>
        </is>
      </c>
      <c r="E220" t="inlineStr">
        <is>
          <t xml:space="preserve">RC</t>
        </is>
      </c>
      <c r="F220" t="str">
        <f>HYPERLINK("https://www.ebay.com/sch/i.html?_nkw=2026+Topps+Chrome+Update+Tatsuya+Imai&amp;mkcid=1&amp;mkrid=711-53200-19255-0&amp;siteid=0&amp;campid=5339157451&amp;toolid=10001&amp;mkevt=1&amp;customid=checklist-xlsx","Find on eBay")</f>
        <v>Find on eBay</v>
      </c>
    </row>
    <row r="221">
      <c r="A221" t="inlineStr">
        <is>
          <t xml:space="preserve">USC100</t>
        </is>
      </c>
      <c r="B221" t="inlineStr">
        <is>
          <t xml:space="preserve">Carson Benge</t>
        </is>
      </c>
      <c r="C221" t="inlineStr">
        <is>
          <t xml:space="preserve">New York Mets</t>
        </is>
      </c>
      <c r="D221" t="inlineStr">
        <is>
          <t xml:space="preserve">Base Image Variations</t>
        </is>
      </c>
      <c r="E221" t="inlineStr">
        <is>
          <t xml:space="preserve">RC</t>
        </is>
      </c>
      <c r="F221" t="str">
        <f>HYPERLINK("https://www.ebay.com/sch/i.html?_nkw=2026+Topps+Chrome+Update+Carson+Benge&amp;mkcid=1&amp;mkrid=711-53200-19255-0&amp;siteid=0&amp;campid=5339157451&amp;toolid=10001&amp;mkevt=1&amp;customid=checklist-xlsx","Find on eBay")</f>
        <v>Find on eBay</v>
      </c>
    </row>
    <row r="222">
      <c r="A222" t="inlineStr">
        <is>
          <t xml:space="preserve">USC120</t>
        </is>
      </c>
      <c r="B222" t="inlineStr">
        <is>
          <t xml:space="preserve">Ian Happ</t>
        </is>
      </c>
      <c r="C222" t="inlineStr">
        <is>
          <t xml:space="preserve">Chicago Cubs</t>
        </is>
      </c>
      <c r="D222" t="inlineStr">
        <is>
          <t xml:space="preserve">Base Image Variations</t>
        </is>
      </c>
      <c r="F222" t="str">
        <f>HYPERLINK("https://www.ebay.com/sch/i.html?_nkw=2026+Topps+Chrome+Update+Ian+Happ&amp;mkcid=1&amp;mkrid=711-53200-19255-0&amp;siteid=0&amp;campid=5339157451&amp;toolid=10001&amp;mkevt=1&amp;customid=checklist-xlsx","Find on eBay")</f>
        <v>Find on eBay</v>
      </c>
    </row>
    <row r="223">
      <c r="A223" t="inlineStr">
        <is>
          <t xml:space="preserve">USC127</t>
        </is>
      </c>
      <c r="B223" t="inlineStr">
        <is>
          <t xml:space="preserve">Jeferson Quero</t>
        </is>
      </c>
      <c r="C223" t="inlineStr">
        <is>
          <t xml:space="preserve">Milwaukee Brewers</t>
        </is>
      </c>
      <c r="D223" t="inlineStr">
        <is>
          <t xml:space="preserve">Base Image Variations</t>
        </is>
      </c>
      <c r="E223" t="inlineStr">
        <is>
          <t xml:space="preserve">RC</t>
        </is>
      </c>
      <c r="F223" t="str">
        <f>HYPERLINK("https://www.ebay.com/sch/i.html?_nkw=2026+Topps+Chrome+Update+Jeferson+Quero&amp;mkcid=1&amp;mkrid=711-53200-19255-0&amp;siteid=0&amp;campid=5339157451&amp;toolid=10001&amp;mkevt=1&amp;customid=checklist-xlsx","Find on eBay")</f>
        <v>Find on eBay</v>
      </c>
    </row>
    <row r="224">
      <c r="A224" t="inlineStr">
        <is>
          <t xml:space="preserve">USC134</t>
        </is>
      </c>
      <c r="B224" t="inlineStr">
        <is>
          <t xml:space="preserve">Colson Montgomery</t>
        </is>
      </c>
      <c r="C224" t="inlineStr">
        <is>
          <t xml:space="preserve">Chicago White Sox</t>
        </is>
      </c>
      <c r="D224" t="inlineStr">
        <is>
          <t xml:space="preserve">Base Image Variations</t>
        </is>
      </c>
      <c r="E224" t="inlineStr">
        <is>
          <t xml:space="preserve">RC</t>
        </is>
      </c>
      <c r="F224" t="str">
        <f>HYPERLINK("https://www.ebay.com/sch/i.html?_nkw=2026+Topps+Chrome+Update+Colson+Montgomery&amp;mkcid=1&amp;mkrid=711-53200-19255-0&amp;siteid=0&amp;campid=5339157451&amp;toolid=10001&amp;mkevt=1&amp;customid=checklist-xlsx","Find on eBay")</f>
        <v>Find on eBay</v>
      </c>
    </row>
    <row r="225">
      <c r="A225" t="inlineStr">
        <is>
          <t xml:space="preserve">USC139</t>
        </is>
      </c>
      <c r="B225" t="inlineStr">
        <is>
          <t xml:space="preserve">Hao-Yu Lee</t>
        </is>
      </c>
      <c r="C225" t="inlineStr">
        <is>
          <t xml:space="preserve">Detroit Tigers</t>
        </is>
      </c>
      <c r="D225" t="inlineStr">
        <is>
          <t xml:space="preserve">Base Image Variations</t>
        </is>
      </c>
      <c r="E225" t="inlineStr">
        <is>
          <t xml:space="preserve">RC</t>
        </is>
      </c>
      <c r="F225" t="str">
        <f>HYPERLINK("https://www.ebay.com/sch/i.html?_nkw=2026+Topps+Chrome+Update+Hao-Yu+Lee&amp;mkcid=1&amp;mkrid=711-53200-19255-0&amp;siteid=0&amp;campid=5339157451&amp;toolid=10001&amp;mkevt=1&amp;customid=checklist-xlsx","Find on eBay")</f>
        <v>Find on eBay</v>
      </c>
    </row>
    <row r="226">
      <c r="A226" t="inlineStr">
        <is>
          <t xml:space="preserve">USC150</t>
        </is>
      </c>
      <c r="B226" t="inlineStr">
        <is>
          <t xml:space="preserve">Kevin McGonigle</t>
        </is>
      </c>
      <c r="C226" t="inlineStr">
        <is>
          <t xml:space="preserve">Detroit Tigers</t>
        </is>
      </c>
      <c r="D226" t="inlineStr">
        <is>
          <t xml:space="preserve">Base Image Variations</t>
        </is>
      </c>
      <c r="E226" t="inlineStr">
        <is>
          <t xml:space="preserve">RC</t>
        </is>
      </c>
      <c r="F226" t="str">
        <f>HYPERLINK("https://www.ebay.com/sch/i.html?_nkw=2026+Topps+Chrome+Update+Kevin+McGonigle&amp;mkcid=1&amp;mkrid=711-53200-19255-0&amp;siteid=0&amp;campid=5339157451&amp;toolid=10001&amp;mkevt=1&amp;customid=checklist-xlsx","Find on eBay")</f>
        <v>Find on eBay</v>
      </c>
    </row>
    <row r="227">
      <c r="A227" t="inlineStr">
        <is>
          <t xml:space="preserve">USC158</t>
        </is>
      </c>
      <c r="B227" t="inlineStr">
        <is>
          <t xml:space="preserve">Joe Mack</t>
        </is>
      </c>
      <c r="C227" t="inlineStr">
        <is>
          <t xml:space="preserve">Miami Marlins</t>
        </is>
      </c>
      <c r="D227" t="inlineStr">
        <is>
          <t xml:space="preserve">Base Image Variations</t>
        </is>
      </c>
      <c r="E227" t="inlineStr">
        <is>
          <t xml:space="preserve">RC</t>
        </is>
      </c>
      <c r="F227" t="str">
        <f>HYPERLINK("https://www.ebay.com/sch/i.html?_nkw=2026+Topps+Chrome+Update+Joe+Mack&amp;mkcid=1&amp;mkrid=711-53200-19255-0&amp;siteid=0&amp;campid=5339157451&amp;toolid=10001&amp;mkevt=1&amp;customid=checklist-xlsx","Find on eBay")</f>
        <v>Find on eBay</v>
      </c>
    </row>
    <row r="228">
      <c r="A228" t="inlineStr">
        <is>
          <t xml:space="preserve">USC165</t>
        </is>
      </c>
      <c r="B228" t="inlineStr">
        <is>
          <t xml:space="preserve">George Klassen</t>
        </is>
      </c>
      <c r="C228" t="inlineStr">
        <is>
          <t xml:space="preserve">Los Angeles Angels</t>
        </is>
      </c>
      <c r="D228" t="inlineStr">
        <is>
          <t xml:space="preserve">Base Image Variations</t>
        </is>
      </c>
      <c r="E228" t="inlineStr">
        <is>
          <t xml:space="preserve">RC</t>
        </is>
      </c>
      <c r="F228" t="str">
        <f>HYPERLINK("https://www.ebay.com/sch/i.html?_nkw=2026+Topps+Chrome+Update+George+Klassen&amp;mkcid=1&amp;mkrid=711-53200-19255-0&amp;siteid=0&amp;campid=5339157451&amp;toolid=10001&amp;mkevt=1&amp;customid=checklist-xlsx","Find on eBay")</f>
        <v>Find on eBay</v>
      </c>
    </row>
    <row r="229">
      <c r="A229" t="inlineStr">
        <is>
          <t xml:space="preserve">USC171</t>
        </is>
      </c>
      <c r="B229" t="inlineStr">
        <is>
          <t xml:space="preserve">Andrew Painter</t>
        </is>
      </c>
      <c r="C229" t="inlineStr">
        <is>
          <t xml:space="preserve">Philadelphia Phillies</t>
        </is>
      </c>
      <c r="D229" t="inlineStr">
        <is>
          <t xml:space="preserve">Base Image Variations</t>
        </is>
      </c>
      <c r="E229" t="inlineStr">
        <is>
          <t xml:space="preserve">RC</t>
        </is>
      </c>
      <c r="F229" t="str">
        <f>HYPERLINK("https://www.ebay.com/sch/i.html?_nkw=2026+Topps+Chrome+Update+Andrew+Painter&amp;mkcid=1&amp;mkrid=711-53200-19255-0&amp;siteid=0&amp;campid=5339157451&amp;toolid=10001&amp;mkevt=1&amp;customid=checklist-xlsx","Find on eBay")</f>
        <v>Find on eBay</v>
      </c>
    </row>
    <row r="230">
      <c r="A230" t="inlineStr">
        <is>
          <t xml:space="preserve">USC176</t>
        </is>
      </c>
      <c r="B230" t="inlineStr">
        <is>
          <t xml:space="preserve">Sal Stewart</t>
        </is>
      </c>
      <c r="C230" t="inlineStr">
        <is>
          <t xml:space="preserve">Cincinnati Reds</t>
        </is>
      </c>
      <c r="D230" t="inlineStr">
        <is>
          <t xml:space="preserve">Base Image Variations</t>
        </is>
      </c>
      <c r="E230" t="inlineStr">
        <is>
          <t xml:space="preserve">RC</t>
        </is>
      </c>
      <c r="F230" t="str">
        <f>HYPERLINK("https://www.ebay.com/sch/i.html?_nkw=2026+Topps+Chrome+Update+Sal+Stewart&amp;mkcid=1&amp;mkrid=711-53200-19255-0&amp;siteid=0&amp;campid=5339157451&amp;toolid=10001&amp;mkevt=1&amp;customid=checklist-xlsx","Find on eBay")</f>
        <v>Find on eBay</v>
      </c>
    </row>
    <row r="231">
      <c r="A231" t="inlineStr">
        <is>
          <t xml:space="preserve">USC184</t>
        </is>
      </c>
      <c r="B231" t="inlineStr">
        <is>
          <t xml:space="preserve">JJ Wetherholt</t>
        </is>
      </c>
      <c r="C231" t="inlineStr">
        <is>
          <t xml:space="preserve">St. Louis Cardinals</t>
        </is>
      </c>
      <c r="D231" t="inlineStr">
        <is>
          <t xml:space="preserve">Base Image Variations</t>
        </is>
      </c>
      <c r="E231" t="inlineStr">
        <is>
          <t xml:space="preserve">RC</t>
        </is>
      </c>
      <c r="F231" t="str">
        <f>HYPERLINK("https://www.ebay.com/sch/i.html?_nkw=2026+Topps+Chrome+Update+JJ+Wetherholt&amp;mkcid=1&amp;mkrid=711-53200-19255-0&amp;siteid=0&amp;campid=5339157451&amp;toolid=10001&amp;mkevt=1&amp;customid=checklist-xlsx","Find on eBay")</f>
        <v>Find on eBay</v>
      </c>
    </row>
    <row r="232">
      <c r="A232" t="inlineStr">
        <is>
          <t xml:space="preserve">USC191</t>
        </is>
      </c>
      <c r="B232" t="inlineStr">
        <is>
          <t xml:space="preserve">TJ Rumfield</t>
        </is>
      </c>
      <c r="C232" t="inlineStr">
        <is>
          <t xml:space="preserve">Colorado Rockies</t>
        </is>
      </c>
      <c r="D232" t="inlineStr">
        <is>
          <t xml:space="preserve">Base Image Variations</t>
        </is>
      </c>
      <c r="E232" t="inlineStr">
        <is>
          <t xml:space="preserve">RC</t>
        </is>
      </c>
      <c r="F232" t="str">
        <f>HYPERLINK("https://www.ebay.com/sch/i.html?_nkw=2026+Topps+Chrome+Update+TJ+Rumfield&amp;mkcid=1&amp;mkrid=711-53200-19255-0&amp;siteid=0&amp;campid=5339157451&amp;toolid=10001&amp;mkevt=1&amp;customid=checklist-xlsx","Find on eBay")</f>
        <v>Find on eBay</v>
      </c>
    </row>
    <row r="233">
      <c r="A233" t="inlineStr">
        <is>
          <t xml:space="preserve">USC195</t>
        </is>
      </c>
      <c r="B233" t="inlineStr">
        <is>
          <t xml:space="preserve">JR Ritchie</t>
        </is>
      </c>
      <c r="C233" t="inlineStr">
        <is>
          <t xml:space="preserve">Atlanta Braves</t>
        </is>
      </c>
      <c r="D233" t="inlineStr">
        <is>
          <t xml:space="preserve">Base Image Variations</t>
        </is>
      </c>
      <c r="E233" t="inlineStr">
        <is>
          <t xml:space="preserve">RC</t>
        </is>
      </c>
      <c r="F233" t="str">
        <f>HYPERLINK("https://www.ebay.com/sch/i.html?_nkw=2026+Topps+Chrome+Update+JR+Ritchie&amp;mkcid=1&amp;mkrid=711-53200-19255-0&amp;siteid=0&amp;campid=5339157451&amp;toolid=10001&amp;mkevt=1&amp;customid=checklist-xlsx","Find on eBay")</f>
        <v>Find on eBay</v>
      </c>
    </row>
    <row r="234">
      <c r="A234" t="inlineStr">
        <is>
          <t xml:space="preserve">USC197</t>
        </is>
      </c>
      <c r="B234" t="inlineStr">
        <is>
          <t xml:space="preserve">Jose Altuve</t>
        </is>
      </c>
      <c r="C234" t="inlineStr">
        <is>
          <t xml:space="preserve">Houston Astros</t>
        </is>
      </c>
      <c r="D234" t="inlineStr">
        <is>
          <t xml:space="preserve">Base Image Variations</t>
        </is>
      </c>
      <c r="F234" t="str">
        <f>HYPERLINK("https://www.ebay.com/sch/i.html?_nkw=2026+Topps+Chrome+Update+Jose+Altuve&amp;mkcid=1&amp;mkrid=711-53200-19255-0&amp;siteid=0&amp;campid=5339157451&amp;toolid=10001&amp;mkevt=1&amp;customid=checklist-xlsx","Find on eBay")</f>
        <v>Find on eBay</v>
      </c>
    </row>
    <row r="235">
      <c r="A235" t="inlineStr">
        <is>
          <t xml:space="preserve">USC199</t>
        </is>
      </c>
      <c r="B235" t="inlineStr">
        <is>
          <t xml:space="preserve">Kazuma Okamoto</t>
        </is>
      </c>
      <c r="C235" t="inlineStr">
        <is>
          <t xml:space="preserve">Toronto Blue Jays</t>
        </is>
      </c>
      <c r="D235" t="inlineStr">
        <is>
          <t xml:space="preserve">Base Image Variations</t>
        </is>
      </c>
      <c r="E235" t="inlineStr">
        <is>
          <t xml:space="preserve">RC</t>
        </is>
      </c>
      <c r="F235" t="str">
        <f>HYPERLINK("https://www.ebay.com/sch/i.html?_nkw=2026+Topps+Chrome+Update+Kazuma+Okamoto&amp;mkcid=1&amp;mkrid=711-53200-19255-0&amp;siteid=0&amp;campid=5339157451&amp;toolid=10001&amp;mkevt=1&amp;customid=checklist-xlsx","Find on eBay")</f>
        <v>Find on eBay</v>
      </c>
    </row>
    <row r="236">
      <c r="A236" t="inlineStr">
        <is>
          <t xml:space="preserve">USC200</t>
        </is>
      </c>
      <c r="B236" t="inlineStr">
        <is>
          <t xml:space="preserve">Konnor Griffin</t>
        </is>
      </c>
      <c r="C236" t="inlineStr">
        <is>
          <t xml:space="preserve">Pittsburgh Pirates</t>
        </is>
      </c>
      <c r="D236" t="inlineStr">
        <is>
          <t xml:space="preserve">Base Image Variations</t>
        </is>
      </c>
      <c r="E236" t="inlineStr">
        <is>
          <t xml:space="preserve">RC</t>
        </is>
      </c>
      <c r="F236" t="str">
        <f>HYPERLINK("https://www.ebay.com/sch/i.html?_nkw=2026+Topps+Chrome+Update+Konnor+Griffin&amp;mkcid=1&amp;mkrid=711-53200-19255-0&amp;siteid=0&amp;campid=5339157451&amp;toolid=10001&amp;mkevt=1&amp;customid=checklist-xlsx","Find on eBay")</f>
        <v>Find on eBay</v>
      </c>
    </row>
    <row r="237">
      <c r="A237" t="inlineStr">
        <is>
          <t xml:space="preserve">USC1</t>
        </is>
      </c>
      <c r="B237" t="inlineStr">
        <is>
          <t xml:space="preserve">Munetaka Murakami</t>
        </is>
      </c>
      <c r="C237" t="inlineStr">
        <is>
          <t xml:space="preserve">Chicago White Sox</t>
        </is>
      </c>
      <c r="D237" t="inlineStr">
        <is>
          <t xml:space="preserve">Base Lightboard Logo Variations</t>
        </is>
      </c>
      <c r="E237" t="inlineStr">
        <is>
          <t xml:space="preserve">RC</t>
        </is>
      </c>
      <c r="F237" t="str">
        <f>HYPERLINK("https://www.ebay.com/sch/i.html?_nkw=2026+Topps+Chrome+Update+Munetaka+Murakami&amp;mkcid=1&amp;mkrid=711-53200-19255-0&amp;siteid=0&amp;campid=5339157451&amp;toolid=10001&amp;mkevt=1&amp;customid=checklist-xlsx","Find on eBay")</f>
        <v>Find on eBay</v>
      </c>
    </row>
    <row r="238">
      <c r="A238" t="inlineStr">
        <is>
          <t xml:space="preserve">USC3</t>
        </is>
      </c>
      <c r="B238" t="inlineStr">
        <is>
          <t xml:space="preserve">Justin Wrobleski</t>
        </is>
      </c>
      <c r="C238" t="inlineStr">
        <is>
          <t xml:space="preserve">Los Angeles Dodgers</t>
        </is>
      </c>
      <c r="D238" t="inlineStr">
        <is>
          <t xml:space="preserve">Base Lightboard Logo Variations</t>
        </is>
      </c>
      <c r="F238" t="str">
        <f>HYPERLINK("https://www.ebay.com/sch/i.html?_nkw=2026+Topps+Chrome+Update+Justin+Wrobleski&amp;mkcid=1&amp;mkrid=711-53200-19255-0&amp;siteid=0&amp;campid=5339157451&amp;toolid=10001&amp;mkevt=1&amp;customid=checklist-xlsx","Find on eBay")</f>
        <v>Find on eBay</v>
      </c>
    </row>
    <row r="239">
      <c r="A239" t="inlineStr">
        <is>
          <t xml:space="preserve">USC7</t>
        </is>
      </c>
      <c r="B239" t="inlineStr">
        <is>
          <t xml:space="preserve">Justin Crawford</t>
        </is>
      </c>
      <c r="C239" t="inlineStr">
        <is>
          <t xml:space="preserve">Philadelphia Phillies</t>
        </is>
      </c>
      <c r="D239" t="inlineStr">
        <is>
          <t xml:space="preserve">Base Lightboard Logo Variations</t>
        </is>
      </c>
      <c r="E239" t="inlineStr">
        <is>
          <t xml:space="preserve">RC</t>
        </is>
      </c>
      <c r="F239" t="str">
        <f>HYPERLINK("https://www.ebay.com/sch/i.html?_nkw=2026+Topps+Chrome+Update+Justin+Crawford&amp;mkcid=1&amp;mkrid=711-53200-19255-0&amp;siteid=0&amp;campid=5339157451&amp;toolid=10001&amp;mkevt=1&amp;customid=checklist-xlsx","Find on eBay")</f>
        <v>Find on eBay</v>
      </c>
    </row>
    <row r="240">
      <c r="A240" t="inlineStr">
        <is>
          <t xml:space="preserve">USC8</t>
        </is>
      </c>
      <c r="B240" t="inlineStr">
        <is>
          <t xml:space="preserve">Carter Jensen</t>
        </is>
      </c>
      <c r="C240" t="inlineStr">
        <is>
          <t xml:space="preserve">Kansas City Royals</t>
        </is>
      </c>
      <c r="D240" t="inlineStr">
        <is>
          <t xml:space="preserve">Base Lightboard Logo Variations</t>
        </is>
      </c>
      <c r="E240" t="inlineStr">
        <is>
          <t xml:space="preserve">RC</t>
        </is>
      </c>
      <c r="F240" t="str">
        <f>HYPERLINK("https://www.ebay.com/sch/i.html?_nkw=2026+Topps+Chrome+Update+Carter+Jensen&amp;mkcid=1&amp;mkrid=711-53200-19255-0&amp;siteid=0&amp;campid=5339157451&amp;toolid=10001&amp;mkevt=1&amp;customid=checklist-xlsx","Find on eBay")</f>
        <v>Find on eBay</v>
      </c>
    </row>
    <row r="241">
      <c r="A241" t="inlineStr">
        <is>
          <t xml:space="preserve">USC12</t>
        </is>
      </c>
      <c r="B241" t="inlineStr">
        <is>
          <t xml:space="preserve">Josh Jung</t>
        </is>
      </c>
      <c r="C241" t="inlineStr">
        <is>
          <t xml:space="preserve">Texas Rangers</t>
        </is>
      </c>
      <c r="D241" t="inlineStr">
        <is>
          <t xml:space="preserve">Base Lightboard Logo Variations</t>
        </is>
      </c>
      <c r="F241" t="str">
        <f>HYPERLINK("https://www.ebay.com/sch/i.html?_nkw=2026+Topps+Chrome+Update+Josh+Jung&amp;mkcid=1&amp;mkrid=711-53200-19255-0&amp;siteid=0&amp;campid=5339157451&amp;toolid=10001&amp;mkevt=1&amp;customid=checklist-xlsx","Find on eBay")</f>
        <v>Find on eBay</v>
      </c>
    </row>
    <row r="242">
      <c r="A242" t="inlineStr">
        <is>
          <t xml:space="preserve">USC13</t>
        </is>
      </c>
      <c r="B242" t="inlineStr">
        <is>
          <t xml:space="preserve">Robbie Ray</t>
        </is>
      </c>
      <c r="C242" t="inlineStr">
        <is>
          <t xml:space="preserve">San Diego Padres</t>
        </is>
      </c>
      <c r="D242" t="inlineStr">
        <is>
          <t xml:space="preserve">Base Lightboard Logo Variations</t>
        </is>
      </c>
      <c r="F242" t="str">
        <f>HYPERLINK("https://www.ebay.com/sch/i.html?_nkw=2026+Topps+Chrome+Update+Robbie+Ray&amp;mkcid=1&amp;mkrid=711-53200-19255-0&amp;siteid=0&amp;campid=5339157451&amp;toolid=10001&amp;mkevt=1&amp;customid=checklist-xlsx","Find on eBay")</f>
        <v>Find on eBay</v>
      </c>
    </row>
    <row r="243">
      <c r="A243" t="inlineStr">
        <is>
          <t xml:space="preserve">USC15</t>
        </is>
      </c>
      <c r="B243" t="inlineStr">
        <is>
          <t xml:space="preserve">Jacob Misiorowski</t>
        </is>
      </c>
      <c r="C243" t="inlineStr">
        <is>
          <t xml:space="preserve">Milwaukee Brewers</t>
        </is>
      </c>
      <c r="D243" t="inlineStr">
        <is>
          <t xml:space="preserve">Base Lightboard Logo Variations</t>
        </is>
      </c>
      <c r="E243" t="inlineStr">
        <is>
          <t xml:space="preserve">RC</t>
        </is>
      </c>
      <c r="F243" t="str">
        <f>HYPERLINK("https://www.ebay.com/sch/i.html?_nkw=2026+Topps+Chrome+Update+Jacob+Misiorowski&amp;mkcid=1&amp;mkrid=711-53200-19255-0&amp;siteid=0&amp;campid=5339157451&amp;toolid=10001&amp;mkevt=1&amp;customid=checklist-xlsx","Find on eBay")</f>
        <v>Find on eBay</v>
      </c>
    </row>
    <row r="244">
      <c r="A244" t="inlineStr">
        <is>
          <t xml:space="preserve">USC16</t>
        </is>
      </c>
      <c r="B244" t="inlineStr">
        <is>
          <t xml:space="preserve">Travis Bazzana</t>
        </is>
      </c>
      <c r="C244" t="inlineStr">
        <is>
          <t xml:space="preserve">Cleveland Guardians</t>
        </is>
      </c>
      <c r="D244" t="inlineStr">
        <is>
          <t xml:space="preserve">Base Lightboard Logo Variations</t>
        </is>
      </c>
      <c r="E244" t="inlineStr">
        <is>
          <t xml:space="preserve">RC</t>
        </is>
      </c>
      <c r="F244" t="str">
        <f>HYPERLINK("https://www.ebay.com/sch/i.html?_nkw=2026+Topps+Chrome+Update+Travis+Bazzana&amp;mkcid=1&amp;mkrid=711-53200-19255-0&amp;siteid=0&amp;campid=5339157451&amp;toolid=10001&amp;mkevt=1&amp;customid=checklist-xlsx","Find on eBay")</f>
        <v>Find on eBay</v>
      </c>
    </row>
    <row r="245">
      <c r="A245" t="inlineStr">
        <is>
          <t xml:space="preserve">USC19</t>
        </is>
      </c>
      <c r="B245" t="inlineStr">
        <is>
          <t xml:space="preserve">Sung-Mun Song</t>
        </is>
      </c>
      <c r="C245" t="inlineStr">
        <is>
          <t xml:space="preserve">San Diego Padres</t>
        </is>
      </c>
      <c r="D245" t="inlineStr">
        <is>
          <t xml:space="preserve">Base Lightboard Logo Variations</t>
        </is>
      </c>
      <c r="E245" t="inlineStr">
        <is>
          <t xml:space="preserve">RC</t>
        </is>
      </c>
      <c r="F245" t="str">
        <f>HYPERLINK("https://www.ebay.com/sch/i.html?_nkw=2026+Topps+Chrome+Update+Sung-Mun+Song&amp;mkcid=1&amp;mkrid=711-53200-19255-0&amp;siteid=0&amp;campid=5339157451&amp;toolid=10001&amp;mkevt=1&amp;customid=checklist-xlsx","Find on eBay")</f>
        <v>Find on eBay</v>
      </c>
    </row>
    <row r="246">
      <c r="A246" t="inlineStr">
        <is>
          <t xml:space="preserve">USC21</t>
        </is>
      </c>
      <c r="B246" t="inlineStr">
        <is>
          <t xml:space="preserve">Eric Cerantola</t>
        </is>
      </c>
      <c r="C246" t="inlineStr">
        <is>
          <t xml:space="preserve">San Francisco Giants</t>
        </is>
      </c>
      <c r="D246" t="inlineStr">
        <is>
          <t xml:space="preserve">Base Lightboard Logo Variations</t>
        </is>
      </c>
      <c r="E246" t="inlineStr">
        <is>
          <t xml:space="preserve">RC</t>
        </is>
      </c>
      <c r="F246" t="str">
        <f>HYPERLINK("https://www.ebay.com/sch/i.html?_nkw=2026+Topps+Chrome+Update+Eric+Cerantola&amp;mkcid=1&amp;mkrid=711-53200-19255-0&amp;siteid=0&amp;campid=5339157451&amp;toolid=10001&amp;mkevt=1&amp;customid=checklist-xlsx","Find on eBay")</f>
        <v>Find on eBay</v>
      </c>
    </row>
    <row r="247">
      <c r="A247" t="inlineStr">
        <is>
          <t xml:space="preserve">USC22</t>
        </is>
      </c>
      <c r="B247" t="inlineStr">
        <is>
          <t xml:space="preserve">Evan Carter</t>
        </is>
      </c>
      <c r="C247" t="inlineStr">
        <is>
          <t xml:space="preserve">Texas Rangers</t>
        </is>
      </c>
      <c r="D247" t="inlineStr">
        <is>
          <t xml:space="preserve">Base Lightboard Logo Variations</t>
        </is>
      </c>
      <c r="F247" t="str">
        <f>HYPERLINK("https://www.ebay.com/sch/i.html?_nkw=2026+Topps+Chrome+Update+Evan+Carter&amp;mkcid=1&amp;mkrid=711-53200-19255-0&amp;siteid=0&amp;campid=5339157451&amp;toolid=10001&amp;mkevt=1&amp;customid=checklist-xlsx","Find on eBay")</f>
        <v>Find on eBay</v>
      </c>
    </row>
    <row r="248">
      <c r="A248" t="inlineStr">
        <is>
          <t xml:space="preserve">USC24</t>
        </is>
      </c>
      <c r="B248" t="inlineStr">
        <is>
          <t xml:space="preserve">Cody Ponce</t>
        </is>
      </c>
      <c r="C248" t="inlineStr">
        <is>
          <t xml:space="preserve">Toronto Blue Jays</t>
        </is>
      </c>
      <c r="D248" t="inlineStr">
        <is>
          <t xml:space="preserve">Base Lightboard Logo Variations</t>
        </is>
      </c>
      <c r="E248" t="inlineStr">
        <is>
          <t xml:space="preserve">RC</t>
        </is>
      </c>
      <c r="F248" t="str">
        <f>HYPERLINK("https://www.ebay.com/sch/i.html?_nkw=2026+Topps+Chrome+Update+Cody+Ponce&amp;mkcid=1&amp;mkrid=711-53200-19255-0&amp;siteid=0&amp;campid=5339157451&amp;toolid=10001&amp;mkevt=1&amp;customid=checklist-xlsx","Find on eBay")</f>
        <v>Find on eBay</v>
      </c>
    </row>
    <row r="249">
      <c r="A249" t="inlineStr">
        <is>
          <t xml:space="preserve">USC25</t>
        </is>
      </c>
      <c r="B249" t="inlineStr">
        <is>
          <t xml:space="preserve">Jesus Rodriguez</t>
        </is>
      </c>
      <c r="C249" t="inlineStr">
        <is>
          <t xml:space="preserve">San Francisco Giants</t>
        </is>
      </c>
      <c r="D249" t="inlineStr">
        <is>
          <t xml:space="preserve">Base Lightboard Logo Variations</t>
        </is>
      </c>
      <c r="E249" t="inlineStr">
        <is>
          <t xml:space="preserve">RC</t>
        </is>
      </c>
      <c r="F249" t="str">
        <f>HYPERLINK("https://www.ebay.com/sch/i.html?_nkw=2026+Topps+Chrome+Update+Jesus+Rodriguez&amp;mkcid=1&amp;mkrid=711-53200-19255-0&amp;siteid=0&amp;campid=5339157451&amp;toolid=10001&amp;mkevt=1&amp;customid=checklist-xlsx","Find on eBay")</f>
        <v>Find on eBay</v>
      </c>
    </row>
    <row r="250">
      <c r="A250" t="inlineStr">
        <is>
          <t xml:space="preserve">USC27</t>
        </is>
      </c>
      <c r="B250" t="inlineStr">
        <is>
          <t xml:space="preserve">Luis Castillo</t>
        </is>
      </c>
      <c r="C250" t="inlineStr">
        <is>
          <t xml:space="preserve">Chicago White Sox</t>
        </is>
      </c>
      <c r="D250" t="inlineStr">
        <is>
          <t xml:space="preserve">Base Lightboard Logo Variations</t>
        </is>
      </c>
      <c r="F250" t="str">
        <f>HYPERLINK("https://www.ebay.com/sch/i.html?_nkw=2026+Topps+Chrome+Update+Luis+Castillo&amp;mkcid=1&amp;mkrid=711-53200-19255-0&amp;siteid=0&amp;campid=5339157451&amp;toolid=10001&amp;mkevt=1&amp;customid=checklist-xlsx","Find on eBay")</f>
        <v>Find on eBay</v>
      </c>
    </row>
    <row r="251">
      <c r="A251" t="inlineStr">
        <is>
          <t xml:space="preserve">USC31</t>
        </is>
      </c>
      <c r="B251" t="inlineStr">
        <is>
          <t xml:space="preserve">Bryce Eldridge</t>
        </is>
      </c>
      <c r="C251" t="inlineStr">
        <is>
          <t xml:space="preserve">San Francisco Giants</t>
        </is>
      </c>
      <c r="D251" t="inlineStr">
        <is>
          <t xml:space="preserve">Base Lightboard Logo Variations</t>
        </is>
      </c>
      <c r="E251" t="inlineStr">
        <is>
          <t xml:space="preserve">RC</t>
        </is>
      </c>
      <c r="F251" t="str">
        <f>HYPERLINK("https://www.ebay.com/sch/i.html?_nkw=2026+Topps+Chrome+Update+Bryce+Eldridge&amp;mkcid=1&amp;mkrid=711-53200-19255-0&amp;siteid=0&amp;campid=5339157451&amp;toolid=10001&amp;mkevt=1&amp;customid=checklist-xlsx","Find on eBay")</f>
        <v>Find on eBay</v>
      </c>
    </row>
    <row r="252">
      <c r="A252" t="inlineStr">
        <is>
          <t xml:space="preserve">USC35</t>
        </is>
      </c>
      <c r="B252" t="inlineStr">
        <is>
          <t xml:space="preserve">TJ Rumfield</t>
        </is>
      </c>
      <c r="C252" t="inlineStr">
        <is>
          <t xml:space="preserve">Colorado Rockies</t>
        </is>
      </c>
      <c r="D252" t="inlineStr">
        <is>
          <t xml:space="preserve">Base Lightboard Logo Variations</t>
        </is>
      </c>
      <c r="E252" t="inlineStr">
        <is>
          <t xml:space="preserve">RC</t>
        </is>
      </c>
      <c r="F252" t="str">
        <f>HYPERLINK("https://www.ebay.com/sch/i.html?_nkw=2026+Topps+Chrome+Update+TJ+Rumfield&amp;mkcid=1&amp;mkrid=711-53200-19255-0&amp;siteid=0&amp;campid=5339157451&amp;toolid=10001&amp;mkevt=1&amp;customid=checklist-xlsx","Find on eBay")</f>
        <v>Find on eBay</v>
      </c>
    </row>
    <row r="253">
      <c r="A253" t="inlineStr">
        <is>
          <t xml:space="preserve">USC36</t>
        </is>
      </c>
      <c r="B253" t="inlineStr">
        <is>
          <t xml:space="preserve">Luis García Jr.</t>
        </is>
      </c>
      <c r="C253" t="inlineStr">
        <is>
          <t xml:space="preserve">New York Yankees</t>
        </is>
      </c>
      <c r="D253" t="inlineStr">
        <is>
          <t xml:space="preserve">Base Lightboard Logo Variations</t>
        </is>
      </c>
      <c r="F253" t="str">
        <f>HYPERLINK("https://www.ebay.com/sch/i.html?_nkw=2026+Topps+Chrome+Update+Luis+Garc%C3%ADa+Jr.&amp;mkcid=1&amp;mkrid=711-53200-19255-0&amp;siteid=0&amp;campid=5339157451&amp;toolid=10001&amp;mkevt=1&amp;customid=checklist-xlsx","Find on eBay")</f>
        <v>Find on eBay</v>
      </c>
    </row>
    <row r="254">
      <c r="A254" t="inlineStr">
        <is>
          <t xml:space="preserve">USC37</t>
        </is>
      </c>
      <c r="B254" t="inlineStr">
        <is>
          <t xml:space="preserve">Casey Schmitt</t>
        </is>
      </c>
      <c r="C254" t="inlineStr">
        <is>
          <t xml:space="preserve">San Francisco Giants</t>
        </is>
      </c>
      <c r="D254" t="inlineStr">
        <is>
          <t xml:space="preserve">Base Lightboard Logo Variations</t>
        </is>
      </c>
      <c r="F254" t="str">
        <f>HYPERLINK("https://www.ebay.com/sch/i.html?_nkw=2026+Topps+Chrome+Update+Casey+Schmitt&amp;mkcid=1&amp;mkrid=711-53200-19255-0&amp;siteid=0&amp;campid=5339157451&amp;toolid=10001&amp;mkevt=1&amp;customid=checklist-xlsx","Find on eBay")</f>
        <v>Find on eBay</v>
      </c>
    </row>
    <row r="255">
      <c r="A255" t="inlineStr">
        <is>
          <t xml:space="preserve">USC39</t>
        </is>
      </c>
      <c r="B255" t="inlineStr">
        <is>
          <t xml:space="preserve">Riley O'Brien</t>
        </is>
      </c>
      <c r="C255" t="inlineStr">
        <is>
          <t xml:space="preserve">St. Louis Cardinals</t>
        </is>
      </c>
      <c r="D255" t="inlineStr">
        <is>
          <t xml:space="preserve">Base Lightboard Logo Variations</t>
        </is>
      </c>
      <c r="E255" t="inlineStr">
        <is>
          <t xml:space="preserve">RC</t>
        </is>
      </c>
      <c r="F255" t="str">
        <f>HYPERLINK("https://www.ebay.com/sch/i.html?_nkw=2026+Topps+Chrome+Update+Riley+O%27Brien&amp;mkcid=1&amp;mkrid=711-53200-19255-0&amp;siteid=0&amp;campid=5339157451&amp;toolid=10001&amp;mkevt=1&amp;customid=checklist-xlsx","Find on eBay")</f>
        <v>Find on eBay</v>
      </c>
    </row>
    <row r="256">
      <c r="A256" t="inlineStr">
        <is>
          <t xml:space="preserve">USC40</t>
        </is>
      </c>
      <c r="B256" t="inlineStr">
        <is>
          <t xml:space="preserve">Jonah Tong</t>
        </is>
      </c>
      <c r="C256" t="inlineStr">
        <is>
          <t xml:space="preserve">New York Mets</t>
        </is>
      </c>
      <c r="D256" t="inlineStr">
        <is>
          <t xml:space="preserve">Base Lightboard Logo Variations</t>
        </is>
      </c>
      <c r="E256" t="inlineStr">
        <is>
          <t xml:space="preserve">RC</t>
        </is>
      </c>
      <c r="F256" t="str">
        <f>HYPERLINK("https://www.ebay.com/sch/i.html?_nkw=2026+Topps+Chrome+Update+Jonah+Tong&amp;mkcid=1&amp;mkrid=711-53200-19255-0&amp;siteid=0&amp;campid=5339157451&amp;toolid=10001&amp;mkevt=1&amp;customid=checklist-xlsx","Find on eBay")</f>
        <v>Find on eBay</v>
      </c>
    </row>
    <row r="257">
      <c r="A257" t="inlineStr">
        <is>
          <t xml:space="preserve">USC43</t>
        </is>
      </c>
      <c r="B257" t="inlineStr">
        <is>
          <t xml:space="preserve">Brandon Sproat</t>
        </is>
      </c>
      <c r="C257" t="inlineStr">
        <is>
          <t xml:space="preserve">New York Mets</t>
        </is>
      </c>
      <c r="D257" t="inlineStr">
        <is>
          <t xml:space="preserve">Base Lightboard Logo Variations</t>
        </is>
      </c>
      <c r="E257" t="inlineStr">
        <is>
          <t xml:space="preserve">RC</t>
        </is>
      </c>
      <c r="F257" t="str">
        <f>HYPERLINK("https://www.ebay.com/sch/i.html?_nkw=2026+Topps+Chrome+Update+Brandon+Sproat&amp;mkcid=1&amp;mkrid=711-53200-19255-0&amp;siteid=0&amp;campid=5339157451&amp;toolid=10001&amp;mkevt=1&amp;customid=checklist-xlsx","Find on eBay")</f>
        <v>Find on eBay</v>
      </c>
    </row>
    <row r="258">
      <c r="A258" t="inlineStr">
        <is>
          <t xml:space="preserve">USC44</t>
        </is>
      </c>
      <c r="B258" t="inlineStr">
        <is>
          <t xml:space="preserve">Jeferson Quero</t>
        </is>
      </c>
      <c r="C258" t="inlineStr">
        <is>
          <t xml:space="preserve">Milwaukee Brewers</t>
        </is>
      </c>
      <c r="D258" t="inlineStr">
        <is>
          <t xml:space="preserve">Base Lightboard Logo Variations</t>
        </is>
      </c>
      <c r="E258" t="inlineStr">
        <is>
          <t xml:space="preserve">RC</t>
        </is>
      </c>
      <c r="F258" t="str">
        <f>HYPERLINK("https://www.ebay.com/sch/i.html?_nkw=2026+Topps+Chrome+Update+Jeferson+Quero&amp;mkcid=1&amp;mkrid=711-53200-19255-0&amp;siteid=0&amp;campid=5339157451&amp;toolid=10001&amp;mkevt=1&amp;customid=checklist-xlsx","Find on eBay")</f>
        <v>Find on eBay</v>
      </c>
    </row>
    <row r="259">
      <c r="A259" t="inlineStr">
        <is>
          <t xml:space="preserve">USC46</t>
        </is>
      </c>
      <c r="B259" t="inlineStr">
        <is>
          <t xml:space="preserve">Nathan Eovaldi</t>
        </is>
      </c>
      <c r="C259" t="inlineStr">
        <is>
          <t xml:space="preserve">Texas Rangers</t>
        </is>
      </c>
      <c r="D259" t="inlineStr">
        <is>
          <t xml:space="preserve">Base Lightboard Logo Variations</t>
        </is>
      </c>
      <c r="F259" t="str">
        <f>HYPERLINK("https://www.ebay.com/sch/i.html?_nkw=2026+Topps+Chrome+Update+Nathan+Eovaldi&amp;mkcid=1&amp;mkrid=711-53200-19255-0&amp;siteid=0&amp;campid=5339157451&amp;toolid=10001&amp;mkevt=1&amp;customid=checklist-xlsx","Find on eBay")</f>
        <v>Find on eBay</v>
      </c>
    </row>
    <row r="260">
      <c r="A260" t="inlineStr">
        <is>
          <t xml:space="preserve">USC47</t>
        </is>
      </c>
      <c r="B260" t="inlineStr">
        <is>
          <t xml:space="preserve">Brandon Valenzuela</t>
        </is>
      </c>
      <c r="C260" t="inlineStr">
        <is>
          <t xml:space="preserve">Toronto Blue Jays</t>
        </is>
      </c>
      <c r="D260" t="inlineStr">
        <is>
          <t xml:space="preserve">Base Lightboard Logo Variations</t>
        </is>
      </c>
      <c r="E260" t="inlineStr">
        <is>
          <t xml:space="preserve">RC</t>
        </is>
      </c>
      <c r="F260" t="str">
        <f>HYPERLINK("https://www.ebay.com/sch/i.html?_nkw=2026+Topps+Chrome+Update+Brandon+Valenzuela&amp;mkcid=1&amp;mkrid=711-53200-19255-0&amp;siteid=0&amp;campid=5339157451&amp;toolid=10001&amp;mkevt=1&amp;customid=checklist-xlsx","Find on eBay")</f>
        <v>Find on eBay</v>
      </c>
    </row>
    <row r="261">
      <c r="A261" t="inlineStr">
        <is>
          <t xml:space="preserve">USC48</t>
        </is>
      </c>
      <c r="B261" t="inlineStr">
        <is>
          <t xml:space="preserve">JR Ritchie</t>
        </is>
      </c>
      <c r="C261" t="inlineStr">
        <is>
          <t xml:space="preserve">Atlanta Braves</t>
        </is>
      </c>
      <c r="D261" t="inlineStr">
        <is>
          <t xml:space="preserve">Base Lightboard Logo Variations</t>
        </is>
      </c>
      <c r="E261" t="inlineStr">
        <is>
          <t xml:space="preserve">RC</t>
        </is>
      </c>
      <c r="F261" t="str">
        <f>HYPERLINK("https://www.ebay.com/sch/i.html?_nkw=2026+Topps+Chrome+Update+JR+Ritchie&amp;mkcid=1&amp;mkrid=711-53200-19255-0&amp;siteid=0&amp;campid=5339157451&amp;toolid=10001&amp;mkevt=1&amp;customid=checklist-xlsx","Find on eBay")</f>
        <v>Find on eBay</v>
      </c>
    </row>
    <row r="262">
      <c r="A262" t="inlineStr">
        <is>
          <t xml:space="preserve">USC49</t>
        </is>
      </c>
      <c r="B262" t="inlineStr">
        <is>
          <t xml:space="preserve">Travis Bazzana</t>
        </is>
      </c>
      <c r="C262" t="inlineStr">
        <is>
          <t xml:space="preserve">Cleveland Guardians</t>
        </is>
      </c>
      <c r="D262" t="inlineStr">
        <is>
          <t xml:space="preserve">Base Lightboard Logo Variations</t>
        </is>
      </c>
      <c r="E262" t="inlineStr">
        <is>
          <t xml:space="preserve">RC</t>
        </is>
      </c>
      <c r="F262" t="str">
        <f>HYPERLINK("https://www.ebay.com/sch/i.html?_nkw=2026+Topps+Chrome+Update+Travis+Bazzana&amp;mkcid=1&amp;mkrid=711-53200-19255-0&amp;siteid=0&amp;campid=5339157451&amp;toolid=10001&amp;mkevt=1&amp;customid=checklist-xlsx","Find on eBay")</f>
        <v>Find on eBay</v>
      </c>
    </row>
    <row r="263">
      <c r="A263" t="inlineStr">
        <is>
          <t xml:space="preserve">USC53</t>
        </is>
      </c>
      <c r="B263" t="inlineStr">
        <is>
          <t xml:space="preserve">Liam Hicks</t>
        </is>
      </c>
      <c r="C263" t="inlineStr">
        <is>
          <t xml:space="preserve">Tampa Bay Rays</t>
        </is>
      </c>
      <c r="D263" t="inlineStr">
        <is>
          <t xml:space="preserve">Base Lightboard Logo Variations</t>
        </is>
      </c>
      <c r="F263" t="str">
        <f>HYPERLINK("https://www.ebay.com/sch/i.html?_nkw=2026+Topps+Chrome+Update+Liam+Hicks&amp;mkcid=1&amp;mkrid=711-53200-19255-0&amp;siteid=0&amp;campid=5339157451&amp;toolid=10001&amp;mkevt=1&amp;customid=checklist-xlsx","Find on eBay")</f>
        <v>Find on eBay</v>
      </c>
    </row>
    <row r="264">
      <c r="A264" t="inlineStr">
        <is>
          <t xml:space="preserve">USC54</t>
        </is>
      </c>
      <c r="B264" t="inlineStr">
        <is>
          <t xml:space="preserve">Chase DeLauter</t>
        </is>
      </c>
      <c r="C264" t="inlineStr">
        <is>
          <t xml:space="preserve">Cleveland Guardians</t>
        </is>
      </c>
      <c r="D264" t="inlineStr">
        <is>
          <t xml:space="preserve">Base Lightboard Logo Variations</t>
        </is>
      </c>
      <c r="E264" t="inlineStr">
        <is>
          <t xml:space="preserve">RC</t>
        </is>
      </c>
      <c r="F264" t="str">
        <f>HYPERLINK("https://www.ebay.com/sch/i.html?_nkw=2026+Topps+Chrome+Update+Chase+DeLauter&amp;mkcid=1&amp;mkrid=711-53200-19255-0&amp;siteid=0&amp;campid=5339157451&amp;toolid=10001&amp;mkevt=1&amp;customid=checklist-xlsx","Find on eBay")</f>
        <v>Find on eBay</v>
      </c>
    </row>
    <row r="265">
      <c r="A265" t="inlineStr">
        <is>
          <t xml:space="preserve">USC55</t>
        </is>
      </c>
      <c r="B265" t="inlineStr">
        <is>
          <t xml:space="preserve">Roman Anthony</t>
        </is>
      </c>
      <c r="C265" t="inlineStr">
        <is>
          <t xml:space="preserve">Boston Red Sox</t>
        </is>
      </c>
      <c r="D265" t="inlineStr">
        <is>
          <t xml:space="preserve">Base Lightboard Logo Variations</t>
        </is>
      </c>
      <c r="E265" t="inlineStr">
        <is>
          <t xml:space="preserve">RC</t>
        </is>
      </c>
      <c r="F265" t="str">
        <f>HYPERLINK("https://www.ebay.com/sch/i.html?_nkw=2026+Topps+Chrome+Update+Roman+Anthony&amp;mkcid=1&amp;mkrid=711-53200-19255-0&amp;siteid=0&amp;campid=5339157451&amp;toolid=10001&amp;mkevt=1&amp;customid=checklist-xlsx","Find on eBay")</f>
        <v>Find on eBay</v>
      </c>
    </row>
    <row r="266">
      <c r="A266" t="inlineStr">
        <is>
          <t xml:space="preserve">USC57</t>
        </is>
      </c>
      <c r="B266" t="inlineStr">
        <is>
          <t xml:space="preserve">Daniel Susac</t>
        </is>
      </c>
      <c r="C266" t="inlineStr">
        <is>
          <t xml:space="preserve">San Francisco Giants</t>
        </is>
      </c>
      <c r="D266" t="inlineStr">
        <is>
          <t xml:space="preserve">Base Lightboard Logo Variations</t>
        </is>
      </c>
      <c r="E266" t="inlineStr">
        <is>
          <t xml:space="preserve">RC</t>
        </is>
      </c>
      <c r="F266" t="str">
        <f>HYPERLINK("https://www.ebay.com/sch/i.html?_nkw=2026+Topps+Chrome+Update+Daniel+Susac&amp;mkcid=1&amp;mkrid=711-53200-19255-0&amp;siteid=0&amp;campid=5339157451&amp;toolid=10001&amp;mkevt=1&amp;customid=checklist-xlsx","Find on eBay")</f>
        <v>Find on eBay</v>
      </c>
    </row>
    <row r="267">
      <c r="A267" t="inlineStr">
        <is>
          <t xml:space="preserve">USC58</t>
        </is>
      </c>
      <c r="B267" t="inlineStr">
        <is>
          <t xml:space="preserve">Jose Fernandez</t>
        </is>
      </c>
      <c r="C267" t="inlineStr">
        <is>
          <t xml:space="preserve">Arizona Diamondbacks</t>
        </is>
      </c>
      <c r="D267" t="inlineStr">
        <is>
          <t xml:space="preserve">Base Lightboard Logo Variations</t>
        </is>
      </c>
      <c r="E267" t="inlineStr">
        <is>
          <t xml:space="preserve">RC</t>
        </is>
      </c>
      <c r="F267" t="str">
        <f>HYPERLINK("https://www.ebay.com/sch/i.html?_nkw=2026+Topps+Chrome+Update+Jose+Fernandez&amp;mkcid=1&amp;mkrid=711-53200-19255-0&amp;siteid=0&amp;campid=5339157451&amp;toolid=10001&amp;mkevt=1&amp;customid=checklist-xlsx","Find on eBay")</f>
        <v>Find on eBay</v>
      </c>
    </row>
    <row r="268">
      <c r="A268" t="inlineStr">
        <is>
          <t xml:space="preserve">USC60</t>
        </is>
      </c>
      <c r="B268" t="inlineStr">
        <is>
          <t xml:space="preserve">Jac Caglianone</t>
        </is>
      </c>
      <c r="C268" t="inlineStr">
        <is>
          <t xml:space="preserve">Kansas City Royals</t>
        </is>
      </c>
      <c r="D268" t="inlineStr">
        <is>
          <t xml:space="preserve">Base Lightboard Logo Variations</t>
        </is>
      </c>
      <c r="E268" t="inlineStr">
        <is>
          <t xml:space="preserve">RC</t>
        </is>
      </c>
      <c r="F268" t="str">
        <f>HYPERLINK("https://www.ebay.com/sch/i.html?_nkw=2026+Topps+Chrome+Update+Jac+Caglianone&amp;mkcid=1&amp;mkrid=711-53200-19255-0&amp;siteid=0&amp;campid=5339157451&amp;toolid=10001&amp;mkevt=1&amp;customid=checklist-xlsx","Find on eBay")</f>
        <v>Find on eBay</v>
      </c>
    </row>
    <row r="269">
      <c r="A269" t="inlineStr">
        <is>
          <t xml:space="preserve">USC61</t>
        </is>
      </c>
      <c r="B269" t="inlineStr">
        <is>
          <t xml:space="preserve">Heliot Ramos</t>
        </is>
      </c>
      <c r="C269" t="inlineStr">
        <is>
          <t xml:space="preserve">New York Yankees</t>
        </is>
      </c>
      <c r="D269" t="inlineStr">
        <is>
          <t xml:space="preserve">Base Lightboard Logo Variations</t>
        </is>
      </c>
      <c r="F269" t="str">
        <f>HYPERLINK("https://www.ebay.com/sch/i.html?_nkw=2026+Topps+Chrome+Update+Heliot+Ramos&amp;mkcid=1&amp;mkrid=711-53200-19255-0&amp;siteid=0&amp;campid=5339157451&amp;toolid=10001&amp;mkevt=1&amp;customid=checklist-xlsx","Find on eBay")</f>
        <v>Find on eBay</v>
      </c>
    </row>
    <row r="270">
      <c r="A270" t="inlineStr">
        <is>
          <t xml:space="preserve">USC63</t>
        </is>
      </c>
      <c r="B270" t="inlineStr">
        <is>
          <t xml:space="preserve">Noah Schultz</t>
        </is>
      </c>
      <c r="C270" t="inlineStr">
        <is>
          <t xml:space="preserve">Chicago White Sox</t>
        </is>
      </c>
      <c r="D270" t="inlineStr">
        <is>
          <t xml:space="preserve">Base Lightboard Logo Variations</t>
        </is>
      </c>
      <c r="E270" t="inlineStr">
        <is>
          <t xml:space="preserve">RC</t>
        </is>
      </c>
      <c r="F270" t="str">
        <f>HYPERLINK("https://www.ebay.com/sch/i.html?_nkw=2026+Topps+Chrome+Update+Noah+Schultz&amp;mkcid=1&amp;mkrid=711-53200-19255-0&amp;siteid=0&amp;campid=5339157451&amp;toolid=10001&amp;mkevt=1&amp;customid=checklist-xlsx","Find on eBay")</f>
        <v>Find on eBay</v>
      </c>
    </row>
    <row r="271">
      <c r="A271" t="inlineStr">
        <is>
          <t xml:space="preserve">USC64</t>
        </is>
      </c>
      <c r="B271" t="inlineStr">
        <is>
          <t xml:space="preserve">Didier Fuentes</t>
        </is>
      </c>
      <c r="C271" t="inlineStr">
        <is>
          <t xml:space="preserve">Atlanta Braves</t>
        </is>
      </c>
      <c r="D271" t="inlineStr">
        <is>
          <t xml:space="preserve">Base Lightboard Logo Variations</t>
        </is>
      </c>
      <c r="E271" t="inlineStr">
        <is>
          <t xml:space="preserve">RC</t>
        </is>
      </c>
      <c r="F271" t="str">
        <f>HYPERLINK("https://www.ebay.com/sch/i.html?_nkw=2026+Topps+Chrome+Update+Didier+Fuentes&amp;mkcid=1&amp;mkrid=711-53200-19255-0&amp;siteid=0&amp;campid=5339157451&amp;toolid=10001&amp;mkevt=1&amp;customid=checklist-xlsx","Find on eBay")</f>
        <v>Find on eBay</v>
      </c>
    </row>
    <row r="272">
      <c r="A272" t="inlineStr">
        <is>
          <t xml:space="preserve">USC66</t>
        </is>
      </c>
      <c r="B272" t="inlineStr">
        <is>
          <t xml:space="preserve">Connelly Early</t>
        </is>
      </c>
      <c r="C272" t="inlineStr">
        <is>
          <t xml:space="preserve">Boston Red Sox</t>
        </is>
      </c>
      <c r="D272" t="inlineStr">
        <is>
          <t xml:space="preserve">Base Lightboard Logo Variations</t>
        </is>
      </c>
      <c r="E272" t="inlineStr">
        <is>
          <t xml:space="preserve">RC</t>
        </is>
      </c>
      <c r="F272" t="str">
        <f>HYPERLINK("https://www.ebay.com/sch/i.html?_nkw=2026+Topps+Chrome+Update+Connelly+Early&amp;mkcid=1&amp;mkrid=711-53200-19255-0&amp;siteid=0&amp;campid=5339157451&amp;toolid=10001&amp;mkevt=1&amp;customid=checklist-xlsx","Find on eBay")</f>
        <v>Find on eBay</v>
      </c>
    </row>
    <row r="273">
      <c r="A273" t="inlineStr">
        <is>
          <t xml:space="preserve">USC67</t>
        </is>
      </c>
      <c r="B273" t="inlineStr">
        <is>
          <t xml:space="preserve">David Bednar</t>
        </is>
      </c>
      <c r="C273" t="inlineStr">
        <is>
          <t xml:space="preserve">New York Yankees</t>
        </is>
      </c>
      <c r="D273" t="inlineStr">
        <is>
          <t xml:space="preserve">Base Lightboard Logo Variations</t>
        </is>
      </c>
      <c r="F273" t="str">
        <f>HYPERLINK("https://www.ebay.com/sch/i.html?_nkw=2026+Topps+Chrome+Update+David+Bednar&amp;mkcid=1&amp;mkrid=711-53200-19255-0&amp;siteid=0&amp;campid=5339157451&amp;toolid=10001&amp;mkevt=1&amp;customid=checklist-xlsx","Find on eBay")</f>
        <v>Find on eBay</v>
      </c>
    </row>
    <row r="274">
      <c r="A274" t="inlineStr">
        <is>
          <t xml:space="preserve">USC69</t>
        </is>
      </c>
      <c r="B274" t="inlineStr">
        <is>
          <t xml:space="preserve">Bubba Chandler</t>
        </is>
      </c>
      <c r="C274" t="inlineStr">
        <is>
          <t xml:space="preserve">Pittsburgh Pirates</t>
        </is>
      </c>
      <c r="D274" t="inlineStr">
        <is>
          <t xml:space="preserve">Base Lightboard Logo Variations</t>
        </is>
      </c>
      <c r="E274" t="inlineStr">
        <is>
          <t xml:space="preserve">RC</t>
        </is>
      </c>
      <c r="F274" t="str">
        <f>HYPERLINK("https://www.ebay.com/sch/i.html?_nkw=2026+Topps+Chrome+Update+Bubba+Chandler&amp;mkcid=1&amp;mkrid=711-53200-19255-0&amp;siteid=0&amp;campid=5339157451&amp;toolid=10001&amp;mkevt=1&amp;customid=checklist-xlsx","Find on eBay")</f>
        <v>Find on eBay</v>
      </c>
    </row>
    <row r="275">
      <c r="A275" t="inlineStr">
        <is>
          <t xml:space="preserve">USC74</t>
        </is>
      </c>
      <c r="B275" t="inlineStr">
        <is>
          <t xml:space="preserve">Michael Harris II</t>
        </is>
      </c>
      <c r="C275" t="inlineStr">
        <is>
          <t xml:space="preserve">Atlanta Braves</t>
        </is>
      </c>
      <c r="D275" t="inlineStr">
        <is>
          <t xml:space="preserve">Base Lightboard Logo Variations</t>
        </is>
      </c>
      <c r="F275" t="str">
        <f>HYPERLINK("https://www.ebay.com/sch/i.html?_nkw=2026+Topps+Chrome+Update+Michael+Harris+II&amp;mkcid=1&amp;mkrid=711-53200-19255-0&amp;siteid=0&amp;campid=5339157451&amp;toolid=10001&amp;mkevt=1&amp;customid=checklist-xlsx","Find on eBay")</f>
        <v>Find on eBay</v>
      </c>
    </row>
    <row r="276">
      <c r="A276" t="inlineStr">
        <is>
          <t xml:space="preserve">USC75</t>
        </is>
      </c>
      <c r="B276" t="inlineStr">
        <is>
          <t xml:space="preserve">Rodolfo Durán</t>
        </is>
      </c>
      <c r="C276" t="inlineStr">
        <is>
          <t xml:space="preserve">San Diego Padres</t>
        </is>
      </c>
      <c r="D276" t="inlineStr">
        <is>
          <t xml:space="preserve">Base Lightboard Logo Variations</t>
        </is>
      </c>
      <c r="E276" t="inlineStr">
        <is>
          <t xml:space="preserve">RC</t>
        </is>
      </c>
      <c r="F276" t="str">
        <f>HYPERLINK("https://www.ebay.com/sch/i.html?_nkw=2026+Topps+Chrome+Update+Rodolfo+Dur%C3%A1n&amp;mkcid=1&amp;mkrid=711-53200-19255-0&amp;siteid=0&amp;campid=5339157451&amp;toolid=10001&amp;mkevt=1&amp;customid=checklist-xlsx","Find on eBay")</f>
        <v>Find on eBay</v>
      </c>
    </row>
    <row r="277">
      <c r="A277" t="inlineStr">
        <is>
          <t xml:space="preserve">USC76</t>
        </is>
      </c>
      <c r="B277" t="inlineStr">
        <is>
          <t xml:space="preserve">Freddy Peralta</t>
        </is>
      </c>
      <c r="C277" t="inlineStr">
        <is>
          <t xml:space="preserve">Tampa Bay Rays</t>
        </is>
      </c>
      <c r="D277" t="inlineStr">
        <is>
          <t xml:space="preserve">Base Lightboard Logo Variations</t>
        </is>
      </c>
      <c r="F277" t="str">
        <f>HYPERLINK("https://www.ebay.com/sch/i.html?_nkw=2026+Topps+Chrome+Update+Freddy+Peralta&amp;mkcid=1&amp;mkrid=711-53200-19255-0&amp;siteid=0&amp;campid=5339157451&amp;toolid=10001&amp;mkevt=1&amp;customid=checklist-xlsx","Find on eBay")</f>
        <v>Find on eBay</v>
      </c>
    </row>
    <row r="278">
      <c r="A278" t="inlineStr">
        <is>
          <t xml:space="preserve">USC82</t>
        </is>
      </c>
      <c r="B278" t="inlineStr">
        <is>
          <t xml:space="preserve">Tatsuya Imai</t>
        </is>
      </c>
      <c r="C278" t="inlineStr">
        <is>
          <t xml:space="preserve">Houston Astros</t>
        </is>
      </c>
      <c r="D278" t="inlineStr">
        <is>
          <t xml:space="preserve">Base Lightboard Logo Variations</t>
        </is>
      </c>
      <c r="E278" t="inlineStr">
        <is>
          <t xml:space="preserve">RC</t>
        </is>
      </c>
      <c r="F278" t="str">
        <f>HYPERLINK("https://www.ebay.com/sch/i.html?_nkw=2026+Topps+Chrome+Update+Tatsuya+Imai&amp;mkcid=1&amp;mkrid=711-53200-19255-0&amp;siteid=0&amp;campid=5339157451&amp;toolid=10001&amp;mkevt=1&amp;customid=checklist-xlsx","Find on eBay")</f>
        <v>Find on eBay</v>
      </c>
    </row>
    <row r="279">
      <c r="A279" t="inlineStr">
        <is>
          <t xml:space="preserve">USC83</t>
        </is>
      </c>
      <c r="B279" t="inlineStr">
        <is>
          <t xml:space="preserve">Dalton Rushing</t>
        </is>
      </c>
      <c r="C279" t="inlineStr">
        <is>
          <t xml:space="preserve">Los Angeles Dodgers</t>
        </is>
      </c>
      <c r="D279" t="inlineStr">
        <is>
          <t xml:space="preserve">Base Lightboard Logo Variations</t>
        </is>
      </c>
      <c r="F279" t="str">
        <f>HYPERLINK("https://www.ebay.com/sch/i.html?_nkw=2026+Topps+Chrome+Update+Dalton+Rushing&amp;mkcid=1&amp;mkrid=711-53200-19255-0&amp;siteid=0&amp;campid=5339157451&amp;toolid=10001&amp;mkevt=1&amp;customid=checklist-xlsx","Find on eBay")</f>
        <v>Find on eBay</v>
      </c>
    </row>
    <row r="280">
      <c r="A280" t="inlineStr">
        <is>
          <t xml:space="preserve">USC84</t>
        </is>
      </c>
      <c r="B280" t="inlineStr">
        <is>
          <t xml:space="preserve">Dustin May</t>
        </is>
      </c>
      <c r="C280" t="inlineStr">
        <is>
          <t xml:space="preserve">Milwaukee Brewers</t>
        </is>
      </c>
      <c r="D280" t="inlineStr">
        <is>
          <t xml:space="preserve">Base Lightboard Logo Variations</t>
        </is>
      </c>
      <c r="F280" t="str">
        <f>HYPERLINK("https://www.ebay.com/sch/i.html?_nkw=2026+Topps+Chrome+Update+Dustin+May&amp;mkcid=1&amp;mkrid=711-53200-19255-0&amp;siteid=0&amp;campid=5339157451&amp;toolid=10001&amp;mkevt=1&amp;customid=checklist-xlsx","Find on eBay")</f>
        <v>Find on eBay</v>
      </c>
    </row>
    <row r="281">
      <c r="A281" t="inlineStr">
        <is>
          <t xml:space="preserve">USC85</t>
        </is>
      </c>
      <c r="B281" t="inlineStr">
        <is>
          <t xml:space="preserve">Carlos Cortes</t>
        </is>
      </c>
      <c r="C281" t="inlineStr">
        <is>
          <t xml:space="preserve">Athletics</t>
        </is>
      </c>
      <c r="D281" t="inlineStr">
        <is>
          <t xml:space="preserve">Base Lightboard Logo Variations</t>
        </is>
      </c>
      <c r="E281" t="inlineStr">
        <is>
          <t xml:space="preserve">RC</t>
        </is>
      </c>
      <c r="F281" t="str">
        <f>HYPERLINK("https://www.ebay.com/sch/i.html?_nkw=2026+Topps+Chrome+Update+Carlos+Cortes&amp;mkcid=1&amp;mkrid=711-53200-19255-0&amp;siteid=0&amp;campid=5339157451&amp;toolid=10001&amp;mkevt=1&amp;customid=checklist-xlsx","Find on eBay")</f>
        <v>Find on eBay</v>
      </c>
    </row>
    <row r="282">
      <c r="A282" t="inlineStr">
        <is>
          <t xml:space="preserve">USC86</t>
        </is>
      </c>
      <c r="B282" t="inlineStr">
        <is>
          <t xml:space="preserve">Tyler Glasnow</t>
        </is>
      </c>
      <c r="C282" t="inlineStr">
        <is>
          <t xml:space="preserve">Los Angeles Dodgers</t>
        </is>
      </c>
      <c r="D282" t="inlineStr">
        <is>
          <t xml:space="preserve">Base Lightboard Logo Variations</t>
        </is>
      </c>
      <c r="F282" t="str">
        <f>HYPERLINK("https://www.ebay.com/sch/i.html?_nkw=2026+Topps+Chrome+Update+Tyler+Glasnow&amp;mkcid=1&amp;mkrid=711-53200-19255-0&amp;siteid=0&amp;campid=5339157451&amp;toolid=10001&amp;mkevt=1&amp;customid=checklist-xlsx","Find on eBay")</f>
        <v>Find on eBay</v>
      </c>
    </row>
    <row r="283">
      <c r="A283" t="inlineStr">
        <is>
          <t xml:space="preserve">USC89</t>
        </is>
      </c>
      <c r="B283" t="inlineStr">
        <is>
          <t xml:space="preserve">Jake Burger</t>
        </is>
      </c>
      <c r="C283" t="inlineStr">
        <is>
          <t xml:space="preserve">Texas Rangers</t>
        </is>
      </c>
      <c r="D283" t="inlineStr">
        <is>
          <t xml:space="preserve">Base Lightboard Logo Variations</t>
        </is>
      </c>
      <c r="F283" t="str">
        <f>HYPERLINK("https://www.ebay.com/sch/i.html?_nkw=2026+Topps+Chrome+Update+Jake+Burger&amp;mkcid=1&amp;mkrid=711-53200-19255-0&amp;siteid=0&amp;campid=5339157451&amp;toolid=10001&amp;mkevt=1&amp;customid=checklist-xlsx","Find on eBay")</f>
        <v>Find on eBay</v>
      </c>
    </row>
    <row r="284">
      <c r="A284" t="inlineStr">
        <is>
          <t xml:space="preserve">USC93</t>
        </is>
      </c>
      <c r="B284" t="inlineStr">
        <is>
          <t xml:space="preserve">Luis Arraez</t>
        </is>
      </c>
      <c r="C284" t="inlineStr">
        <is>
          <t xml:space="preserve">Philadelphia Phillies</t>
        </is>
      </c>
      <c r="D284" t="inlineStr">
        <is>
          <t xml:space="preserve">Base Lightboard Logo Variations</t>
        </is>
      </c>
      <c r="F284" t="str">
        <f>HYPERLINK("https://www.ebay.com/sch/i.html?_nkw=2026+Topps+Chrome+Update+Luis+Arraez&amp;mkcid=1&amp;mkrid=711-53200-19255-0&amp;siteid=0&amp;campid=5339157451&amp;toolid=10001&amp;mkevt=1&amp;customid=checklist-xlsx","Find on eBay")</f>
        <v>Find on eBay</v>
      </c>
    </row>
    <row r="285">
      <c r="A285" t="inlineStr">
        <is>
          <t xml:space="preserve">USC99</t>
        </is>
      </c>
      <c r="B285" t="inlineStr">
        <is>
          <t xml:space="preserve">Aaron Nola</t>
        </is>
      </c>
      <c r="C285" t="inlineStr">
        <is>
          <t xml:space="preserve">Philadelphia Phillies</t>
        </is>
      </c>
      <c r="D285" t="inlineStr">
        <is>
          <t xml:space="preserve">Base Lightboard Logo Variations</t>
        </is>
      </c>
      <c r="F285" t="str">
        <f>HYPERLINK("https://www.ebay.com/sch/i.html?_nkw=2026+Topps+Chrome+Update+Aaron+Nola&amp;mkcid=1&amp;mkrid=711-53200-19255-0&amp;siteid=0&amp;campid=5339157451&amp;toolid=10001&amp;mkevt=1&amp;customid=checklist-xlsx","Find on eBay")</f>
        <v>Find on eBay</v>
      </c>
    </row>
    <row r="286">
      <c r="A286" t="inlineStr">
        <is>
          <t xml:space="preserve">USC100</t>
        </is>
      </c>
      <c r="B286" t="inlineStr">
        <is>
          <t xml:space="preserve">Carson Benge</t>
        </is>
      </c>
      <c r="C286" t="inlineStr">
        <is>
          <t xml:space="preserve">New York Mets</t>
        </is>
      </c>
      <c r="D286" t="inlineStr">
        <is>
          <t xml:space="preserve">Base Lightboard Logo Variations</t>
        </is>
      </c>
      <c r="E286" t="inlineStr">
        <is>
          <t xml:space="preserve">RC</t>
        </is>
      </c>
      <c r="F286" t="str">
        <f>HYPERLINK("https://www.ebay.com/sch/i.html?_nkw=2026+Topps+Chrome+Update+Carson+Benge&amp;mkcid=1&amp;mkrid=711-53200-19255-0&amp;siteid=0&amp;campid=5339157451&amp;toolid=10001&amp;mkevt=1&amp;customid=checklist-xlsx","Find on eBay")</f>
        <v>Find on eBay</v>
      </c>
    </row>
    <row r="287">
      <c r="A287" t="inlineStr">
        <is>
          <t xml:space="preserve">USC104</t>
        </is>
      </c>
      <c r="B287" t="inlineStr">
        <is>
          <t xml:space="preserve">Deyvison De Los Santos</t>
        </is>
      </c>
      <c r="C287" t="inlineStr">
        <is>
          <t xml:space="preserve">Miami Marlins</t>
        </is>
      </c>
      <c r="D287" t="inlineStr">
        <is>
          <t xml:space="preserve">Base Lightboard Logo Variations</t>
        </is>
      </c>
      <c r="E287" t="inlineStr">
        <is>
          <t xml:space="preserve">RC</t>
        </is>
      </c>
      <c r="F287" t="str">
        <f>HYPERLINK("https://www.ebay.com/sch/i.html?_nkw=2026+Topps+Chrome+Update+Deyvison+De+Los+Santos&amp;mkcid=1&amp;mkrid=711-53200-19255-0&amp;siteid=0&amp;campid=5339157451&amp;toolid=10001&amp;mkevt=1&amp;customid=checklist-xlsx","Find on eBay")</f>
        <v>Find on eBay</v>
      </c>
    </row>
    <row r="288">
      <c r="A288" t="inlineStr">
        <is>
          <t xml:space="preserve">USC106</t>
        </is>
      </c>
      <c r="B288" t="inlineStr">
        <is>
          <t xml:space="preserve">Cedric Mullins</t>
        </is>
      </c>
      <c r="C288" t="inlineStr">
        <is>
          <t xml:space="preserve">Tampa Bay Rays</t>
        </is>
      </c>
      <c r="D288" t="inlineStr">
        <is>
          <t xml:space="preserve">Base Lightboard Logo Variations</t>
        </is>
      </c>
      <c r="F288" t="str">
        <f>HYPERLINK("https://www.ebay.com/sch/i.html?_nkw=2026+Topps+Chrome+Update+Cedric+Mullins&amp;mkcid=1&amp;mkrid=711-53200-19255-0&amp;siteid=0&amp;campid=5339157451&amp;toolid=10001&amp;mkevt=1&amp;customid=checklist-xlsx","Find on eBay")</f>
        <v>Find on eBay</v>
      </c>
    </row>
    <row r="289">
      <c r="A289" t="inlineStr">
        <is>
          <t xml:space="preserve">USC109</t>
        </is>
      </c>
      <c r="B289" t="inlineStr">
        <is>
          <t xml:space="preserve">Nolan McLean</t>
        </is>
      </c>
      <c r="C289" t="inlineStr">
        <is>
          <t xml:space="preserve">New York Mets</t>
        </is>
      </c>
      <c r="D289" t="inlineStr">
        <is>
          <t xml:space="preserve">Base Lightboard Logo Variations</t>
        </is>
      </c>
      <c r="E289" t="inlineStr">
        <is>
          <t xml:space="preserve">RC</t>
        </is>
      </c>
      <c r="F289" t="str">
        <f>HYPERLINK("https://www.ebay.com/sch/i.html?_nkw=2026+Topps+Chrome+Update+Nolan+McLean&amp;mkcid=1&amp;mkrid=711-53200-19255-0&amp;siteid=0&amp;campid=5339157451&amp;toolid=10001&amp;mkevt=1&amp;customid=checklist-xlsx","Find on eBay")</f>
        <v>Find on eBay</v>
      </c>
    </row>
    <row r="290">
      <c r="A290" t="inlineStr">
        <is>
          <t xml:space="preserve">USC110</t>
        </is>
      </c>
      <c r="B290" t="inlineStr">
        <is>
          <t xml:space="preserve">Alec Bohm</t>
        </is>
      </c>
      <c r="C290" t="inlineStr">
        <is>
          <t xml:space="preserve">Philadelphia Phillies</t>
        </is>
      </c>
      <c r="D290" t="inlineStr">
        <is>
          <t xml:space="preserve">Base Lightboard Logo Variations</t>
        </is>
      </c>
      <c r="F290" t="str">
        <f>HYPERLINK("https://www.ebay.com/sch/i.html?_nkw=2026+Topps+Chrome+Update+Alec+Bohm&amp;mkcid=1&amp;mkrid=711-53200-19255-0&amp;siteid=0&amp;campid=5339157451&amp;toolid=10001&amp;mkevt=1&amp;customid=checklist-xlsx","Find on eBay")</f>
        <v>Find on eBay</v>
      </c>
    </row>
    <row r="291">
      <c r="A291" t="inlineStr">
        <is>
          <t xml:space="preserve">USC111</t>
        </is>
      </c>
      <c r="B291" t="inlineStr">
        <is>
          <t xml:space="preserve">John Klein</t>
        </is>
      </c>
      <c r="C291" t="inlineStr">
        <is>
          <t xml:space="preserve">Toronto Blue Jays</t>
        </is>
      </c>
      <c r="D291" t="inlineStr">
        <is>
          <t xml:space="preserve">Base Lightboard Logo Variations</t>
        </is>
      </c>
      <c r="E291" t="inlineStr">
        <is>
          <t xml:space="preserve">RC</t>
        </is>
      </c>
      <c r="F291" t="str">
        <f>HYPERLINK("https://www.ebay.com/sch/i.html?_nkw=2026+Topps+Chrome+Update+John+Klein&amp;mkcid=1&amp;mkrid=711-53200-19255-0&amp;siteid=0&amp;campid=5339157451&amp;toolid=10001&amp;mkevt=1&amp;customid=checklist-xlsx","Find on eBay")</f>
        <v>Find on eBay</v>
      </c>
    </row>
    <row r="292">
      <c r="A292" t="inlineStr">
        <is>
          <t xml:space="preserve">USC112</t>
        </is>
      </c>
      <c r="B292" t="inlineStr">
        <is>
          <t xml:space="preserve">Noah Schultz</t>
        </is>
      </c>
      <c r="C292" t="inlineStr">
        <is>
          <t xml:space="preserve">Chicago White Sox</t>
        </is>
      </c>
      <c r="D292" t="inlineStr">
        <is>
          <t xml:space="preserve">Base Lightboard Logo Variations</t>
        </is>
      </c>
      <c r="E292" t="inlineStr">
        <is>
          <t xml:space="preserve">RC</t>
        </is>
      </c>
      <c r="F292" t="str">
        <f>HYPERLINK("https://www.ebay.com/sch/i.html?_nkw=2026+Topps+Chrome+Update+Noah+Schultz&amp;mkcid=1&amp;mkrid=711-53200-19255-0&amp;siteid=0&amp;campid=5339157451&amp;toolid=10001&amp;mkevt=1&amp;customid=checklist-xlsx","Find on eBay")</f>
        <v>Find on eBay</v>
      </c>
    </row>
    <row r="293">
      <c r="A293" t="inlineStr">
        <is>
          <t xml:space="preserve">USC118</t>
        </is>
      </c>
      <c r="B293" t="inlineStr">
        <is>
          <t xml:space="preserve">Elmer Rodríguez</t>
        </is>
      </c>
      <c r="C293" t="inlineStr">
        <is>
          <t xml:space="preserve">New York Yankees</t>
        </is>
      </c>
      <c r="D293" t="inlineStr">
        <is>
          <t xml:space="preserve">Base Lightboard Logo Variations</t>
        </is>
      </c>
      <c r="E293" t="inlineStr">
        <is>
          <t xml:space="preserve">RC</t>
        </is>
      </c>
      <c r="F293" t="str">
        <f>HYPERLINK("https://www.ebay.com/sch/i.html?_nkw=2026+Topps+Chrome+Update+Elmer+Rodr%C3%ADguez&amp;mkcid=1&amp;mkrid=711-53200-19255-0&amp;siteid=0&amp;campid=5339157451&amp;toolid=10001&amp;mkevt=1&amp;customid=checklist-xlsx","Find on eBay")</f>
        <v>Find on eBay</v>
      </c>
    </row>
    <row r="294">
      <c r="A294" t="inlineStr">
        <is>
          <t xml:space="preserve">USC120</t>
        </is>
      </c>
      <c r="B294" t="inlineStr">
        <is>
          <t xml:space="preserve">Ian Happ</t>
        </is>
      </c>
      <c r="C294" t="inlineStr">
        <is>
          <t xml:space="preserve">Chicago Cubs</t>
        </is>
      </c>
      <c r="D294" t="inlineStr">
        <is>
          <t xml:space="preserve">Base Lightboard Logo Variations</t>
        </is>
      </c>
      <c r="F294" t="str">
        <f>HYPERLINK("https://www.ebay.com/sch/i.html?_nkw=2026+Topps+Chrome+Update+Ian+Happ&amp;mkcid=1&amp;mkrid=711-53200-19255-0&amp;siteid=0&amp;campid=5339157451&amp;toolid=10001&amp;mkevt=1&amp;customid=checklist-xlsx","Find on eBay")</f>
        <v>Find on eBay</v>
      </c>
    </row>
    <row r="295">
      <c r="A295" t="inlineStr">
        <is>
          <t xml:space="preserve">USC122</t>
        </is>
      </c>
      <c r="B295" t="inlineStr">
        <is>
          <t xml:space="preserve">Juan Brito</t>
        </is>
      </c>
      <c r="C295" t="inlineStr">
        <is>
          <t xml:space="preserve">Cincinnati Reds</t>
        </is>
      </c>
      <c r="D295" t="inlineStr">
        <is>
          <t xml:space="preserve">Base Lightboard Logo Variations</t>
        </is>
      </c>
      <c r="E295" t="inlineStr">
        <is>
          <t xml:space="preserve">RC</t>
        </is>
      </c>
      <c r="F295" t="str">
        <f>HYPERLINK("https://www.ebay.com/sch/i.html?_nkw=2026+Topps+Chrome+Update+Juan+Brito&amp;mkcid=1&amp;mkrid=711-53200-19255-0&amp;siteid=0&amp;campid=5339157451&amp;toolid=10001&amp;mkevt=1&amp;customid=checklist-xlsx","Find on eBay")</f>
        <v>Find on eBay</v>
      </c>
    </row>
    <row r="296">
      <c r="A296" t="inlineStr">
        <is>
          <t xml:space="preserve">USC123</t>
        </is>
      </c>
      <c r="B296" t="inlineStr">
        <is>
          <t xml:space="preserve">Joe Mack</t>
        </is>
      </c>
      <c r="C296" t="inlineStr">
        <is>
          <t xml:space="preserve">Miami Marlins</t>
        </is>
      </c>
      <c r="D296" t="inlineStr">
        <is>
          <t xml:space="preserve">Base Lightboard Logo Variations</t>
        </is>
      </c>
      <c r="E296" t="inlineStr">
        <is>
          <t xml:space="preserve">RC</t>
        </is>
      </c>
      <c r="F296" t="str">
        <f>HYPERLINK("https://www.ebay.com/sch/i.html?_nkw=2026+Topps+Chrome+Update+Joe+Mack&amp;mkcid=1&amp;mkrid=711-53200-19255-0&amp;siteid=0&amp;campid=5339157451&amp;toolid=10001&amp;mkevt=1&amp;customid=checklist-xlsx","Find on eBay")</f>
        <v>Find on eBay</v>
      </c>
    </row>
    <row r="297">
      <c r="A297" t="inlineStr">
        <is>
          <t xml:space="preserve">USC127</t>
        </is>
      </c>
      <c r="B297" t="inlineStr">
        <is>
          <t xml:space="preserve">Jeferson Quero</t>
        </is>
      </c>
      <c r="C297" t="inlineStr">
        <is>
          <t xml:space="preserve">Milwaukee Brewers</t>
        </is>
      </c>
      <c r="D297" t="inlineStr">
        <is>
          <t xml:space="preserve">Base Lightboard Logo Variations</t>
        </is>
      </c>
      <c r="E297" t="inlineStr">
        <is>
          <t xml:space="preserve">RC</t>
        </is>
      </c>
      <c r="F297" t="str">
        <f>HYPERLINK("https://www.ebay.com/sch/i.html?_nkw=2026+Topps+Chrome+Update+Jeferson+Quero&amp;mkcid=1&amp;mkrid=711-53200-19255-0&amp;siteid=0&amp;campid=5339157451&amp;toolid=10001&amp;mkevt=1&amp;customid=checklist-xlsx","Find on eBay")</f>
        <v>Find on eBay</v>
      </c>
    </row>
    <row r="298">
      <c r="A298" t="inlineStr">
        <is>
          <t xml:space="preserve">USC129</t>
        </is>
      </c>
      <c r="B298" t="inlineStr">
        <is>
          <t xml:space="preserve">Elmer Rodríguez</t>
        </is>
      </c>
      <c r="C298" t="inlineStr">
        <is>
          <t xml:space="preserve">New York Yankees</t>
        </is>
      </c>
      <c r="D298" t="inlineStr">
        <is>
          <t xml:space="preserve">Base Lightboard Logo Variations</t>
        </is>
      </c>
      <c r="E298" t="inlineStr">
        <is>
          <t xml:space="preserve">RC</t>
        </is>
      </c>
      <c r="F298" t="str">
        <f>HYPERLINK("https://www.ebay.com/sch/i.html?_nkw=2026+Topps+Chrome+Update+Elmer+Rodr%C3%ADguez&amp;mkcid=1&amp;mkrid=711-53200-19255-0&amp;siteid=0&amp;campid=5339157451&amp;toolid=10001&amp;mkevt=1&amp;customid=checklist-xlsx","Find on eBay")</f>
        <v>Find on eBay</v>
      </c>
    </row>
    <row r="299">
      <c r="A299" t="inlineStr">
        <is>
          <t xml:space="preserve">USC130</t>
        </is>
      </c>
      <c r="B299" t="inlineStr">
        <is>
          <t xml:space="preserve">Brice Matthews</t>
        </is>
      </c>
      <c r="C299" t="inlineStr">
        <is>
          <t xml:space="preserve">Houston Astros</t>
        </is>
      </c>
      <c r="D299" t="inlineStr">
        <is>
          <t xml:space="preserve">Base Lightboard Logo Variations</t>
        </is>
      </c>
      <c r="E299" t="inlineStr">
        <is>
          <t xml:space="preserve">RC</t>
        </is>
      </c>
      <c r="F299" t="str">
        <f>HYPERLINK("https://www.ebay.com/sch/i.html?_nkw=2026+Topps+Chrome+Update+Brice+Matthews&amp;mkcid=1&amp;mkrid=711-53200-19255-0&amp;siteid=0&amp;campid=5339157451&amp;toolid=10001&amp;mkevt=1&amp;customid=checklist-xlsx","Find on eBay")</f>
        <v>Find on eBay</v>
      </c>
    </row>
    <row r="300">
      <c r="A300" t="inlineStr">
        <is>
          <t xml:space="preserve">USC134</t>
        </is>
      </c>
      <c r="B300" t="inlineStr">
        <is>
          <t xml:space="preserve">Colson Montgomery</t>
        </is>
      </c>
      <c r="C300" t="inlineStr">
        <is>
          <t xml:space="preserve">Chicago White Sox</t>
        </is>
      </c>
      <c r="D300" t="inlineStr">
        <is>
          <t xml:space="preserve">Base Lightboard Logo Variations</t>
        </is>
      </c>
      <c r="E300" t="inlineStr">
        <is>
          <t xml:space="preserve">RC</t>
        </is>
      </c>
      <c r="F300" t="str">
        <f>HYPERLINK("https://www.ebay.com/sch/i.html?_nkw=2026+Topps+Chrome+Update+Colson+Montgomery&amp;mkcid=1&amp;mkrid=711-53200-19255-0&amp;siteid=0&amp;campid=5339157451&amp;toolid=10001&amp;mkevt=1&amp;customid=checklist-xlsx","Find on eBay")</f>
        <v>Find on eBay</v>
      </c>
    </row>
    <row r="301">
      <c r="A301" t="inlineStr">
        <is>
          <t xml:space="preserve">USC136</t>
        </is>
      </c>
      <c r="B301" t="inlineStr">
        <is>
          <t xml:space="preserve">Jim Jarvis</t>
        </is>
      </c>
      <c r="C301" t="inlineStr">
        <is>
          <t xml:space="preserve">Atlanta Braves</t>
        </is>
      </c>
      <c r="D301" t="inlineStr">
        <is>
          <t xml:space="preserve">Base Lightboard Logo Variations</t>
        </is>
      </c>
      <c r="E301" t="inlineStr">
        <is>
          <t xml:space="preserve">RC</t>
        </is>
      </c>
      <c r="F301" t="str">
        <f>HYPERLINK("https://www.ebay.com/sch/i.html?_nkw=2026+Topps+Chrome+Update+Jim+Jarvis&amp;mkcid=1&amp;mkrid=711-53200-19255-0&amp;siteid=0&amp;campid=5339157451&amp;toolid=10001&amp;mkevt=1&amp;customid=checklist-xlsx","Find on eBay")</f>
        <v>Find on eBay</v>
      </c>
    </row>
    <row r="302">
      <c r="A302" t="inlineStr">
        <is>
          <t xml:space="preserve">USC139</t>
        </is>
      </c>
      <c r="B302" t="inlineStr">
        <is>
          <t xml:space="preserve">Hao-Yu Lee</t>
        </is>
      </c>
      <c r="C302" t="inlineStr">
        <is>
          <t xml:space="preserve">Detroit Tigers</t>
        </is>
      </c>
      <c r="D302" t="inlineStr">
        <is>
          <t xml:space="preserve">Base Lightboard Logo Variations</t>
        </is>
      </c>
      <c r="E302" t="inlineStr">
        <is>
          <t xml:space="preserve">RC</t>
        </is>
      </c>
      <c r="F302" t="str">
        <f>HYPERLINK("https://www.ebay.com/sch/i.html?_nkw=2026+Topps+Chrome+Update+Hao-Yu+Lee&amp;mkcid=1&amp;mkrid=711-53200-19255-0&amp;siteid=0&amp;campid=5339157451&amp;toolid=10001&amp;mkevt=1&amp;customid=checklist-xlsx","Find on eBay")</f>
        <v>Find on eBay</v>
      </c>
    </row>
    <row r="303">
      <c r="A303" t="inlineStr">
        <is>
          <t xml:space="preserve">USC141</t>
        </is>
      </c>
      <c r="B303" t="inlineStr">
        <is>
          <t xml:space="preserve">Edward Cabrera</t>
        </is>
      </c>
      <c r="C303" t="inlineStr">
        <is>
          <t xml:space="preserve">Chicago Cubs</t>
        </is>
      </c>
      <c r="D303" t="inlineStr">
        <is>
          <t xml:space="preserve">Base Lightboard Logo Variations</t>
        </is>
      </c>
      <c r="F303" t="str">
        <f>HYPERLINK("https://www.ebay.com/sch/i.html?_nkw=2026+Topps+Chrome+Update+Edward+Cabrera&amp;mkcid=1&amp;mkrid=711-53200-19255-0&amp;siteid=0&amp;campid=5339157451&amp;toolid=10001&amp;mkevt=1&amp;customid=checklist-xlsx","Find on eBay")</f>
        <v>Find on eBay</v>
      </c>
    </row>
    <row r="304">
      <c r="A304" t="inlineStr">
        <is>
          <t xml:space="preserve">USC143</t>
        </is>
      </c>
      <c r="B304" t="inlineStr">
        <is>
          <t xml:space="preserve">Ryan Ward</t>
        </is>
      </c>
      <c r="C304" t="inlineStr">
        <is>
          <t xml:space="preserve">Los Angeles Dodgers</t>
        </is>
      </c>
      <c r="D304" t="inlineStr">
        <is>
          <t xml:space="preserve">Base Lightboard Logo Variations</t>
        </is>
      </c>
      <c r="E304" t="inlineStr">
        <is>
          <t xml:space="preserve">RC</t>
        </is>
      </c>
      <c r="F304" t="str">
        <f>HYPERLINK("https://www.ebay.com/sch/i.html?_nkw=2026+Topps+Chrome+Update+Ryan+Ward&amp;mkcid=1&amp;mkrid=711-53200-19255-0&amp;siteid=0&amp;campid=5339157451&amp;toolid=10001&amp;mkevt=1&amp;customid=checklist-xlsx","Find on eBay")</f>
        <v>Find on eBay</v>
      </c>
    </row>
    <row r="305">
      <c r="A305" t="inlineStr">
        <is>
          <t xml:space="preserve">USC144</t>
        </is>
      </c>
      <c r="B305" t="inlineStr">
        <is>
          <t xml:space="preserve">Kyle Teel</t>
        </is>
      </c>
      <c r="C305" t="inlineStr">
        <is>
          <t xml:space="preserve">Chicago White Sox</t>
        </is>
      </c>
      <c r="D305" t="inlineStr">
        <is>
          <t xml:space="preserve">Base Lightboard Logo Variations</t>
        </is>
      </c>
      <c r="E305" t="inlineStr">
        <is>
          <t xml:space="preserve">RC</t>
        </is>
      </c>
      <c r="F305" t="str">
        <f>HYPERLINK("https://www.ebay.com/sch/i.html?_nkw=2026+Topps+Chrome+Update+Kyle+Teel&amp;mkcid=1&amp;mkrid=711-53200-19255-0&amp;siteid=0&amp;campid=5339157451&amp;toolid=10001&amp;mkevt=1&amp;customid=checklist-xlsx","Find on eBay")</f>
        <v>Find on eBay</v>
      </c>
    </row>
    <row r="306">
      <c r="A306" t="inlineStr">
        <is>
          <t xml:space="preserve">USC146</t>
        </is>
      </c>
      <c r="B306" t="inlineStr">
        <is>
          <t xml:space="preserve">Nathaniel Lowe</t>
        </is>
      </c>
      <c r="C306" t="inlineStr">
        <is>
          <t xml:space="preserve">Cleveland Guardians</t>
        </is>
      </c>
      <c r="D306" t="inlineStr">
        <is>
          <t xml:space="preserve">Base Lightboard Logo Variations</t>
        </is>
      </c>
      <c r="F306" t="str">
        <f>HYPERLINK("https://www.ebay.com/sch/i.html?_nkw=2026+Topps+Chrome+Update+Nathaniel+Lowe&amp;mkcid=1&amp;mkrid=711-53200-19255-0&amp;siteid=0&amp;campid=5339157451&amp;toolid=10001&amp;mkevt=1&amp;customid=checklist-xlsx","Find on eBay")</f>
        <v>Find on eBay</v>
      </c>
    </row>
    <row r="307">
      <c r="A307" t="inlineStr">
        <is>
          <t xml:space="preserve">USC148</t>
        </is>
      </c>
      <c r="B307" t="inlineStr">
        <is>
          <t xml:space="preserve">Jeremiah Jackson</t>
        </is>
      </c>
      <c r="C307" t="inlineStr">
        <is>
          <t xml:space="preserve">Baltimore Orioles</t>
        </is>
      </c>
      <c r="D307" t="inlineStr">
        <is>
          <t xml:space="preserve">Base Lightboard Logo Variations</t>
        </is>
      </c>
      <c r="E307" t="inlineStr">
        <is>
          <t xml:space="preserve">RC</t>
        </is>
      </c>
      <c r="F307" t="str">
        <f>HYPERLINK("https://www.ebay.com/sch/i.html?_nkw=2026+Topps+Chrome+Update+Jeremiah+Jackson&amp;mkcid=1&amp;mkrid=711-53200-19255-0&amp;siteid=0&amp;campid=5339157451&amp;toolid=10001&amp;mkevt=1&amp;customid=checklist-xlsx","Find on eBay")</f>
        <v>Find on eBay</v>
      </c>
    </row>
    <row r="308">
      <c r="A308" t="inlineStr">
        <is>
          <t xml:space="preserve">USC149</t>
        </is>
      </c>
      <c r="B308" t="inlineStr">
        <is>
          <t xml:space="preserve">Kevin Gausman</t>
        </is>
      </c>
      <c r="C308" t="inlineStr">
        <is>
          <t xml:space="preserve">Chicago Cubs</t>
        </is>
      </c>
      <c r="D308" t="inlineStr">
        <is>
          <t xml:space="preserve">Base Lightboard Logo Variations</t>
        </is>
      </c>
      <c r="F308" t="str">
        <f>HYPERLINK("https://www.ebay.com/sch/i.html?_nkw=2026+Topps+Chrome+Update+Kevin+Gausman&amp;mkcid=1&amp;mkrid=711-53200-19255-0&amp;siteid=0&amp;campid=5339157451&amp;toolid=10001&amp;mkevt=1&amp;customid=checklist-xlsx","Find on eBay")</f>
        <v>Find on eBay</v>
      </c>
    </row>
    <row r="309">
      <c r="A309" t="inlineStr">
        <is>
          <t xml:space="preserve">USC150</t>
        </is>
      </c>
      <c r="B309" t="inlineStr">
        <is>
          <t xml:space="preserve">Kevin McGonigle</t>
        </is>
      </c>
      <c r="C309" t="inlineStr">
        <is>
          <t xml:space="preserve">Detroit Tigers</t>
        </is>
      </c>
      <c r="D309" t="inlineStr">
        <is>
          <t xml:space="preserve">Base Lightboard Logo Variations</t>
        </is>
      </c>
      <c r="E309" t="inlineStr">
        <is>
          <t xml:space="preserve">RC</t>
        </is>
      </c>
      <c r="F309" t="str">
        <f>HYPERLINK("https://www.ebay.com/sch/i.html?_nkw=2026+Topps+Chrome+Update+Kevin+McGonigle&amp;mkcid=1&amp;mkrid=711-53200-19255-0&amp;siteid=0&amp;campid=5339157451&amp;toolid=10001&amp;mkevt=1&amp;customid=checklist-xlsx","Find on eBay")</f>
        <v>Find on eBay</v>
      </c>
    </row>
    <row r="310">
      <c r="A310" t="inlineStr">
        <is>
          <t xml:space="preserve">USC151</t>
        </is>
      </c>
      <c r="B310" t="inlineStr">
        <is>
          <t xml:space="preserve">Parker Messick</t>
        </is>
      </c>
      <c r="C310" t="inlineStr">
        <is>
          <t xml:space="preserve">Cleveland Guardians</t>
        </is>
      </c>
      <c r="D310" t="inlineStr">
        <is>
          <t xml:space="preserve">Base Lightboard Logo Variations</t>
        </is>
      </c>
      <c r="E310" t="inlineStr">
        <is>
          <t xml:space="preserve">RC</t>
        </is>
      </c>
      <c r="F310" t="str">
        <f>HYPERLINK("https://www.ebay.com/sch/i.html?_nkw=2026+Topps+Chrome+Update+Parker+Messick&amp;mkcid=1&amp;mkrid=711-53200-19255-0&amp;siteid=0&amp;campid=5339157451&amp;toolid=10001&amp;mkevt=1&amp;customid=checklist-xlsx","Find on eBay")</f>
        <v>Find on eBay</v>
      </c>
    </row>
    <row r="311">
      <c r="A311" t="inlineStr">
        <is>
          <t xml:space="preserve">USC156</t>
        </is>
      </c>
      <c r="B311" t="inlineStr">
        <is>
          <t xml:space="preserve">George Klassen</t>
        </is>
      </c>
      <c r="C311" t="inlineStr">
        <is>
          <t xml:space="preserve">Los Angeles Angels</t>
        </is>
      </c>
      <c r="D311" t="inlineStr">
        <is>
          <t xml:space="preserve">Base Lightboard Logo Variations</t>
        </is>
      </c>
      <c r="E311" t="inlineStr">
        <is>
          <t xml:space="preserve">RC</t>
        </is>
      </c>
      <c r="F311" t="str">
        <f>HYPERLINK("https://www.ebay.com/sch/i.html?_nkw=2026+Topps+Chrome+Update+George+Klassen&amp;mkcid=1&amp;mkrid=711-53200-19255-0&amp;siteid=0&amp;campid=5339157451&amp;toolid=10001&amp;mkevt=1&amp;customid=checklist-xlsx","Find on eBay")</f>
        <v>Find on eBay</v>
      </c>
    </row>
    <row r="312">
      <c r="A312" t="inlineStr">
        <is>
          <t xml:space="preserve">USC158</t>
        </is>
      </c>
      <c r="B312" t="inlineStr">
        <is>
          <t xml:space="preserve">Joe Mack</t>
        </is>
      </c>
      <c r="C312" t="inlineStr">
        <is>
          <t xml:space="preserve">Miami Marlins</t>
        </is>
      </c>
      <c r="D312" t="inlineStr">
        <is>
          <t xml:space="preserve">Base Lightboard Logo Variations</t>
        </is>
      </c>
      <c r="E312" t="inlineStr">
        <is>
          <t xml:space="preserve">RC</t>
        </is>
      </c>
      <c r="F312" t="str">
        <f>HYPERLINK("https://www.ebay.com/sch/i.html?_nkw=2026+Topps+Chrome+Update+Joe+Mack&amp;mkcid=1&amp;mkrid=711-53200-19255-0&amp;siteid=0&amp;campid=5339157451&amp;toolid=10001&amp;mkevt=1&amp;customid=checklist-xlsx","Find on eBay")</f>
        <v>Find on eBay</v>
      </c>
    </row>
    <row r="313">
      <c r="A313" t="inlineStr">
        <is>
          <t xml:space="preserve">USC159</t>
        </is>
      </c>
      <c r="B313" t="inlineStr">
        <is>
          <t xml:space="preserve">Ceddanne Rafaela</t>
        </is>
      </c>
      <c r="C313" t="inlineStr">
        <is>
          <t xml:space="preserve">Boston Red Sox</t>
        </is>
      </c>
      <c r="D313" t="inlineStr">
        <is>
          <t xml:space="preserve">Base Lightboard Logo Variations</t>
        </is>
      </c>
      <c r="F313" t="str">
        <f>HYPERLINK("https://www.ebay.com/sch/i.html?_nkw=2026+Topps+Chrome+Update+Ceddanne+Rafaela&amp;mkcid=1&amp;mkrid=711-53200-19255-0&amp;siteid=0&amp;campid=5339157451&amp;toolid=10001&amp;mkevt=1&amp;customid=checklist-xlsx","Find on eBay")</f>
        <v>Find on eBay</v>
      </c>
    </row>
    <row r="314">
      <c r="A314" t="inlineStr">
        <is>
          <t xml:space="preserve">USC160</t>
        </is>
      </c>
      <c r="B314" t="inlineStr">
        <is>
          <t xml:space="preserve">Tristan Peters</t>
        </is>
      </c>
      <c r="C314" t="inlineStr">
        <is>
          <t xml:space="preserve">Chicago White Sox</t>
        </is>
      </c>
      <c r="D314" t="inlineStr">
        <is>
          <t xml:space="preserve">Base Lightboard Logo Variations</t>
        </is>
      </c>
      <c r="E314" t="inlineStr">
        <is>
          <t xml:space="preserve">RC</t>
        </is>
      </c>
      <c r="F314" t="str">
        <f>HYPERLINK("https://www.ebay.com/sch/i.html?_nkw=2026+Topps+Chrome+Update+Tristan+Peters&amp;mkcid=1&amp;mkrid=711-53200-19255-0&amp;siteid=0&amp;campid=5339157451&amp;toolid=10001&amp;mkevt=1&amp;customid=checklist-xlsx","Find on eBay")</f>
        <v>Find on eBay</v>
      </c>
    </row>
    <row r="315">
      <c r="A315" t="inlineStr">
        <is>
          <t xml:space="preserve">USC161</t>
        </is>
      </c>
      <c r="B315" t="inlineStr">
        <is>
          <t xml:space="preserve">Samuel Basallo</t>
        </is>
      </c>
      <c r="C315" t="inlineStr">
        <is>
          <t xml:space="preserve">Baltimore Orioles</t>
        </is>
      </c>
      <c r="D315" t="inlineStr">
        <is>
          <t xml:space="preserve">Base Lightboard Logo Variations</t>
        </is>
      </c>
      <c r="E315" t="inlineStr">
        <is>
          <t xml:space="preserve">RC</t>
        </is>
      </c>
      <c r="F315" t="str">
        <f>HYPERLINK("https://www.ebay.com/sch/i.html?_nkw=2026+Topps+Chrome+Update+Samuel+Basallo&amp;mkcid=1&amp;mkrid=711-53200-19255-0&amp;siteid=0&amp;campid=5339157451&amp;toolid=10001&amp;mkevt=1&amp;customid=checklist-xlsx","Find on eBay")</f>
        <v>Find on eBay</v>
      </c>
    </row>
    <row r="316">
      <c r="A316" t="inlineStr">
        <is>
          <t xml:space="preserve">USC163</t>
        </is>
      </c>
      <c r="B316" t="inlineStr">
        <is>
          <t xml:space="preserve">Jose Fernandez</t>
        </is>
      </c>
      <c r="C316" t="inlineStr">
        <is>
          <t xml:space="preserve">Arizona Diamondbacks</t>
        </is>
      </c>
      <c r="D316" t="inlineStr">
        <is>
          <t xml:space="preserve">Base Lightboard Logo Variations</t>
        </is>
      </c>
      <c r="E316" t="inlineStr">
        <is>
          <t xml:space="preserve">RC</t>
        </is>
      </c>
      <c r="F316" t="str">
        <f>HYPERLINK("https://www.ebay.com/sch/i.html?_nkw=2026+Topps+Chrome+Update+Jose+Fernandez&amp;mkcid=1&amp;mkrid=711-53200-19255-0&amp;siteid=0&amp;campid=5339157451&amp;toolid=10001&amp;mkevt=1&amp;customid=checklist-xlsx","Find on eBay")</f>
        <v>Find on eBay</v>
      </c>
    </row>
    <row r="317">
      <c r="A317" t="inlineStr">
        <is>
          <t xml:space="preserve">USC165</t>
        </is>
      </c>
      <c r="B317" t="inlineStr">
        <is>
          <t xml:space="preserve">George Klassen</t>
        </is>
      </c>
      <c r="C317" t="inlineStr">
        <is>
          <t xml:space="preserve">Los Angeles Angels</t>
        </is>
      </c>
      <c r="D317" t="inlineStr">
        <is>
          <t xml:space="preserve">Base Lightboard Logo Variations</t>
        </is>
      </c>
      <c r="E317" t="inlineStr">
        <is>
          <t xml:space="preserve">RC</t>
        </is>
      </c>
      <c r="F317" t="str">
        <f>HYPERLINK("https://www.ebay.com/sch/i.html?_nkw=2026+Topps+Chrome+Update+George+Klassen&amp;mkcid=1&amp;mkrid=711-53200-19255-0&amp;siteid=0&amp;campid=5339157451&amp;toolid=10001&amp;mkevt=1&amp;customid=checklist-xlsx","Find on eBay")</f>
        <v>Find on eBay</v>
      </c>
    </row>
    <row r="318">
      <c r="A318" t="inlineStr">
        <is>
          <t xml:space="preserve">USC170</t>
        </is>
      </c>
      <c r="B318" t="inlineStr">
        <is>
          <t xml:space="preserve">Sung-Mun Song</t>
        </is>
      </c>
      <c r="C318" t="inlineStr">
        <is>
          <t xml:space="preserve">San Diego Padres</t>
        </is>
      </c>
      <c r="D318" t="inlineStr">
        <is>
          <t xml:space="preserve">Base Lightboard Logo Variations</t>
        </is>
      </c>
      <c r="E318" t="inlineStr">
        <is>
          <t xml:space="preserve">RC</t>
        </is>
      </c>
      <c r="F318" t="str">
        <f>HYPERLINK("https://www.ebay.com/sch/i.html?_nkw=2026+Topps+Chrome+Update+Sung-Mun+Song&amp;mkcid=1&amp;mkrid=711-53200-19255-0&amp;siteid=0&amp;campid=5339157451&amp;toolid=10001&amp;mkevt=1&amp;customid=checklist-xlsx","Find on eBay")</f>
        <v>Find on eBay</v>
      </c>
    </row>
    <row r="319">
      <c r="A319" t="inlineStr">
        <is>
          <t xml:space="preserve">USC171</t>
        </is>
      </c>
      <c r="B319" t="inlineStr">
        <is>
          <t xml:space="preserve">Andrew Painter</t>
        </is>
      </c>
      <c r="C319" t="inlineStr">
        <is>
          <t xml:space="preserve">Philadelphia Phillies</t>
        </is>
      </c>
      <c r="D319" t="inlineStr">
        <is>
          <t xml:space="preserve">Base Lightboard Logo Variations</t>
        </is>
      </c>
      <c r="E319" t="inlineStr">
        <is>
          <t xml:space="preserve">RC</t>
        </is>
      </c>
      <c r="F319" t="str">
        <f>HYPERLINK("https://www.ebay.com/sch/i.html?_nkw=2026+Topps+Chrome+Update+Andrew+Painter&amp;mkcid=1&amp;mkrid=711-53200-19255-0&amp;siteid=0&amp;campid=5339157451&amp;toolid=10001&amp;mkevt=1&amp;customid=checklist-xlsx","Find on eBay")</f>
        <v>Find on eBay</v>
      </c>
    </row>
    <row r="320">
      <c r="A320" t="inlineStr">
        <is>
          <t xml:space="preserve">USC174</t>
        </is>
      </c>
      <c r="B320" t="inlineStr">
        <is>
          <t xml:space="preserve">Teoscar Hernández</t>
        </is>
      </c>
      <c r="C320" t="inlineStr">
        <is>
          <t xml:space="preserve">Los Angeles Dodgers</t>
        </is>
      </c>
      <c r="D320" t="inlineStr">
        <is>
          <t xml:space="preserve">Base Lightboard Logo Variations</t>
        </is>
      </c>
      <c r="F320" t="str">
        <f>HYPERLINK("https://www.ebay.com/sch/i.html?_nkw=2026+Topps+Chrome+Update+Teoscar+Hern%C3%A1ndez&amp;mkcid=1&amp;mkrid=711-53200-19255-0&amp;siteid=0&amp;campid=5339157451&amp;toolid=10001&amp;mkevt=1&amp;customid=checklist-xlsx","Find on eBay")</f>
        <v>Find on eBay</v>
      </c>
    </row>
    <row r="321">
      <c r="A321" t="inlineStr">
        <is>
          <t xml:space="preserve">USC175</t>
        </is>
      </c>
      <c r="B321" t="inlineStr">
        <is>
          <t xml:space="preserve">José Caballero</t>
        </is>
      </c>
      <c r="C321" t="inlineStr">
        <is>
          <t xml:space="preserve">New York Yankees</t>
        </is>
      </c>
      <c r="D321" t="inlineStr">
        <is>
          <t xml:space="preserve">Base Lightboard Logo Variations</t>
        </is>
      </c>
      <c r="F321" t="str">
        <f>HYPERLINK("https://www.ebay.com/sch/i.html?_nkw=2026+Topps+Chrome+Update+Jos%C3%A9+Caballero&amp;mkcid=1&amp;mkrid=711-53200-19255-0&amp;siteid=0&amp;campid=5339157451&amp;toolid=10001&amp;mkevt=1&amp;customid=checklist-xlsx","Find on eBay")</f>
        <v>Find on eBay</v>
      </c>
    </row>
    <row r="322">
      <c r="A322" t="inlineStr">
        <is>
          <t xml:space="preserve">USC176</t>
        </is>
      </c>
      <c r="B322" t="inlineStr">
        <is>
          <t xml:space="preserve">Sal Stewart</t>
        </is>
      </c>
      <c r="C322" t="inlineStr">
        <is>
          <t xml:space="preserve">Cincinnati Reds</t>
        </is>
      </c>
      <c r="D322" t="inlineStr">
        <is>
          <t xml:space="preserve">Base Lightboard Logo Variations</t>
        </is>
      </c>
      <c r="E322" t="inlineStr">
        <is>
          <t xml:space="preserve">RC</t>
        </is>
      </c>
      <c r="F322" t="str">
        <f>HYPERLINK("https://www.ebay.com/sch/i.html?_nkw=2026+Topps+Chrome+Update+Sal+Stewart&amp;mkcid=1&amp;mkrid=711-53200-19255-0&amp;siteid=0&amp;campid=5339157451&amp;toolid=10001&amp;mkevt=1&amp;customid=checklist-xlsx","Find on eBay")</f>
        <v>Find on eBay</v>
      </c>
    </row>
    <row r="323">
      <c r="A323" t="inlineStr">
        <is>
          <t xml:space="preserve">USC177</t>
        </is>
      </c>
      <c r="B323" t="inlineStr">
        <is>
          <t xml:space="preserve">Sam Antonacci</t>
        </is>
      </c>
      <c r="C323" t="inlineStr">
        <is>
          <t xml:space="preserve">Chicago White Sox</t>
        </is>
      </c>
      <c r="D323" t="inlineStr">
        <is>
          <t xml:space="preserve">Base Lightboard Logo Variations</t>
        </is>
      </c>
      <c r="E323" t="inlineStr">
        <is>
          <t xml:space="preserve">RC</t>
        </is>
      </c>
      <c r="F323" t="str">
        <f>HYPERLINK("https://www.ebay.com/sch/i.html?_nkw=2026+Topps+Chrome+Update+Sam+Antonacci&amp;mkcid=1&amp;mkrid=711-53200-19255-0&amp;siteid=0&amp;campid=5339157451&amp;toolid=10001&amp;mkevt=1&amp;customid=checklist-xlsx","Find on eBay")</f>
        <v>Find on eBay</v>
      </c>
    </row>
    <row r="324">
      <c r="A324" t="inlineStr">
        <is>
          <t xml:space="preserve">USC178</t>
        </is>
      </c>
      <c r="B324" t="inlineStr">
        <is>
          <t xml:space="preserve">Payton Tolle</t>
        </is>
      </c>
      <c r="C324" t="inlineStr">
        <is>
          <t xml:space="preserve">Boston Red Sox</t>
        </is>
      </c>
      <c r="D324" t="inlineStr">
        <is>
          <t xml:space="preserve">Base Lightboard Logo Variations</t>
        </is>
      </c>
      <c r="E324" t="inlineStr">
        <is>
          <t xml:space="preserve">RC</t>
        </is>
      </c>
      <c r="F324" t="str">
        <f>HYPERLINK("https://www.ebay.com/sch/i.html?_nkw=2026+Topps+Chrome+Update+Payton+Tolle&amp;mkcid=1&amp;mkrid=711-53200-19255-0&amp;siteid=0&amp;campid=5339157451&amp;toolid=10001&amp;mkevt=1&amp;customid=checklist-xlsx","Find on eBay")</f>
        <v>Find on eBay</v>
      </c>
    </row>
    <row r="325">
      <c r="A325" t="inlineStr">
        <is>
          <t xml:space="preserve">USC184</t>
        </is>
      </c>
      <c r="B325" t="inlineStr">
        <is>
          <t xml:space="preserve">JJ Wetherholt</t>
        </is>
      </c>
      <c r="C325" t="inlineStr">
        <is>
          <t xml:space="preserve">St. Louis Cardinals</t>
        </is>
      </c>
      <c r="D325" t="inlineStr">
        <is>
          <t xml:space="preserve">Base Lightboard Logo Variations</t>
        </is>
      </c>
      <c r="E325" t="inlineStr">
        <is>
          <t xml:space="preserve">RC</t>
        </is>
      </c>
      <c r="F325" t="str">
        <f>HYPERLINK("https://www.ebay.com/sch/i.html?_nkw=2026+Topps+Chrome+Update+JJ+Wetherholt&amp;mkcid=1&amp;mkrid=711-53200-19255-0&amp;siteid=0&amp;campid=5339157451&amp;toolid=10001&amp;mkevt=1&amp;customid=checklist-xlsx","Find on eBay")</f>
        <v>Find on eBay</v>
      </c>
    </row>
    <row r="326">
      <c r="A326" t="inlineStr">
        <is>
          <t xml:space="preserve">USC185</t>
        </is>
      </c>
      <c r="B326" t="inlineStr">
        <is>
          <t xml:space="preserve">Yohendrick Piñango</t>
        </is>
      </c>
      <c r="C326" t="inlineStr">
        <is>
          <t xml:space="preserve">Toronto Blue Jays</t>
        </is>
      </c>
      <c r="D326" t="inlineStr">
        <is>
          <t xml:space="preserve">Base Lightboard Logo Variations</t>
        </is>
      </c>
      <c r="E326" t="inlineStr">
        <is>
          <t xml:space="preserve">RC</t>
        </is>
      </c>
      <c r="F326" t="str">
        <f>HYPERLINK("https://www.ebay.com/sch/i.html?_nkw=2026+Topps+Chrome+Update+Yohendrick+Pi%C3%B1ango&amp;mkcid=1&amp;mkrid=711-53200-19255-0&amp;siteid=0&amp;campid=5339157451&amp;toolid=10001&amp;mkevt=1&amp;customid=checklist-xlsx","Find on eBay")</f>
        <v>Find on eBay</v>
      </c>
    </row>
    <row r="327">
      <c r="A327" t="inlineStr">
        <is>
          <t xml:space="preserve">USC187</t>
        </is>
      </c>
      <c r="B327" t="inlineStr">
        <is>
          <t xml:space="preserve">Alex Freeland</t>
        </is>
      </c>
      <c r="C327" t="inlineStr">
        <is>
          <t xml:space="preserve">Los Angeles Dodgers</t>
        </is>
      </c>
      <c r="D327" t="inlineStr">
        <is>
          <t xml:space="preserve">Base Lightboard Logo Variations</t>
        </is>
      </c>
      <c r="E327" t="inlineStr">
        <is>
          <t xml:space="preserve">RC</t>
        </is>
      </c>
      <c r="F327" t="str">
        <f>HYPERLINK("https://www.ebay.com/sch/i.html?_nkw=2026+Topps+Chrome+Update+Alex+Freeland&amp;mkcid=1&amp;mkrid=711-53200-19255-0&amp;siteid=0&amp;campid=5339157451&amp;toolid=10001&amp;mkevt=1&amp;customid=checklist-xlsx","Find on eBay")</f>
        <v>Find on eBay</v>
      </c>
    </row>
    <row r="328">
      <c r="A328" t="inlineStr">
        <is>
          <t xml:space="preserve">USC189</t>
        </is>
      </c>
      <c r="B328" t="inlineStr">
        <is>
          <t xml:space="preserve">Adley Rutschman</t>
        </is>
      </c>
      <c r="C328" t="inlineStr">
        <is>
          <t xml:space="preserve">Boston Red Sox</t>
        </is>
      </c>
      <c r="D328" t="inlineStr">
        <is>
          <t xml:space="preserve">Base Lightboard Logo Variations</t>
        </is>
      </c>
      <c r="F328" t="str">
        <f>HYPERLINK("https://www.ebay.com/sch/i.html?_nkw=2026+Topps+Chrome+Update+Adley+Rutschman&amp;mkcid=1&amp;mkrid=711-53200-19255-0&amp;siteid=0&amp;campid=5339157451&amp;toolid=10001&amp;mkevt=1&amp;customid=checklist-xlsx","Find on eBay")</f>
        <v>Find on eBay</v>
      </c>
    </row>
    <row r="329">
      <c r="A329" t="inlineStr">
        <is>
          <t xml:space="preserve">USC191</t>
        </is>
      </c>
      <c r="B329" t="inlineStr">
        <is>
          <t xml:space="preserve">TJ Rumfield</t>
        </is>
      </c>
      <c r="C329" t="inlineStr">
        <is>
          <t xml:space="preserve">Colorado Rockies</t>
        </is>
      </c>
      <c r="D329" t="inlineStr">
        <is>
          <t xml:space="preserve">Base Lightboard Logo Variations</t>
        </is>
      </c>
      <c r="E329" t="inlineStr">
        <is>
          <t xml:space="preserve">RC</t>
        </is>
      </c>
      <c r="F329" t="str">
        <f>HYPERLINK("https://www.ebay.com/sch/i.html?_nkw=2026+Topps+Chrome+Update+TJ+Rumfield&amp;mkcid=1&amp;mkrid=711-53200-19255-0&amp;siteid=0&amp;campid=5339157451&amp;toolid=10001&amp;mkevt=1&amp;customid=checklist-xlsx","Find on eBay")</f>
        <v>Find on eBay</v>
      </c>
    </row>
    <row r="330">
      <c r="A330" t="inlineStr">
        <is>
          <t xml:space="preserve">USC192</t>
        </is>
      </c>
      <c r="B330" t="inlineStr">
        <is>
          <t xml:space="preserve">Cole Young</t>
        </is>
      </c>
      <c r="C330" t="inlineStr">
        <is>
          <t xml:space="preserve">Seattle Mariners</t>
        </is>
      </c>
      <c r="D330" t="inlineStr">
        <is>
          <t xml:space="preserve">Base Lightboard Logo Variations</t>
        </is>
      </c>
      <c r="E330" t="inlineStr">
        <is>
          <t xml:space="preserve">RC</t>
        </is>
      </c>
      <c r="F330" t="str">
        <f>HYPERLINK("https://www.ebay.com/sch/i.html?_nkw=2026+Topps+Chrome+Update+Cole+Young&amp;mkcid=1&amp;mkrid=711-53200-19255-0&amp;siteid=0&amp;campid=5339157451&amp;toolid=10001&amp;mkevt=1&amp;customid=checklist-xlsx","Find on eBay")</f>
        <v>Find on eBay</v>
      </c>
    </row>
    <row r="331">
      <c r="A331" t="inlineStr">
        <is>
          <t xml:space="preserve">USC194</t>
        </is>
      </c>
      <c r="B331" t="inlineStr">
        <is>
          <t xml:space="preserve">Trey Yesavage</t>
        </is>
      </c>
      <c r="C331" t="inlineStr">
        <is>
          <t xml:space="preserve">Toronto Blue Jays</t>
        </is>
      </c>
      <c r="D331" t="inlineStr">
        <is>
          <t xml:space="preserve">Base Lightboard Logo Variations</t>
        </is>
      </c>
      <c r="E331" t="inlineStr">
        <is>
          <t xml:space="preserve">RC</t>
        </is>
      </c>
      <c r="F331" t="str">
        <f>HYPERLINK("https://www.ebay.com/sch/i.html?_nkw=2026+Topps+Chrome+Update+Trey+Yesavage&amp;mkcid=1&amp;mkrid=711-53200-19255-0&amp;siteid=0&amp;campid=5339157451&amp;toolid=10001&amp;mkevt=1&amp;customid=checklist-xlsx","Find on eBay")</f>
        <v>Find on eBay</v>
      </c>
    </row>
    <row r="332">
      <c r="A332" t="inlineStr">
        <is>
          <t xml:space="preserve">USC195</t>
        </is>
      </c>
      <c r="B332" t="inlineStr">
        <is>
          <t xml:space="preserve">JR Ritchie</t>
        </is>
      </c>
      <c r="C332" t="inlineStr">
        <is>
          <t xml:space="preserve">Atlanta Braves</t>
        </is>
      </c>
      <c r="D332" t="inlineStr">
        <is>
          <t xml:space="preserve">Base Lightboard Logo Variations</t>
        </is>
      </c>
      <c r="E332" t="inlineStr">
        <is>
          <t xml:space="preserve">RC</t>
        </is>
      </c>
      <c r="F332" t="str">
        <f>HYPERLINK("https://www.ebay.com/sch/i.html?_nkw=2026+Topps+Chrome+Update+JR+Ritchie&amp;mkcid=1&amp;mkrid=711-53200-19255-0&amp;siteid=0&amp;campid=5339157451&amp;toolid=10001&amp;mkevt=1&amp;customid=checklist-xlsx","Find on eBay")</f>
        <v>Find on eBay</v>
      </c>
    </row>
    <row r="333">
      <c r="A333" t="inlineStr">
        <is>
          <t xml:space="preserve">USC197</t>
        </is>
      </c>
      <c r="B333" t="inlineStr">
        <is>
          <t xml:space="preserve">Jose Altuve</t>
        </is>
      </c>
      <c r="C333" t="inlineStr">
        <is>
          <t xml:space="preserve">Houston Astros</t>
        </is>
      </c>
      <c r="D333" t="inlineStr">
        <is>
          <t xml:space="preserve">Base Lightboard Logo Variations</t>
        </is>
      </c>
      <c r="F333" t="str">
        <f>HYPERLINK("https://www.ebay.com/sch/i.html?_nkw=2026+Topps+Chrome+Update+Jose+Altuve&amp;mkcid=1&amp;mkrid=711-53200-19255-0&amp;siteid=0&amp;campid=5339157451&amp;toolid=10001&amp;mkevt=1&amp;customid=checklist-xlsx","Find on eBay")</f>
        <v>Find on eBay</v>
      </c>
    </row>
    <row r="334">
      <c r="A334" t="inlineStr">
        <is>
          <t xml:space="preserve">USC198</t>
        </is>
      </c>
      <c r="B334" t="inlineStr">
        <is>
          <t xml:space="preserve">Tarik Skubal</t>
        </is>
      </c>
      <c r="C334" t="inlineStr">
        <is>
          <t xml:space="preserve">Los Angeles Dodgers</t>
        </is>
      </c>
      <c r="D334" t="inlineStr">
        <is>
          <t xml:space="preserve">Base Lightboard Logo Variations</t>
        </is>
      </c>
      <c r="F334" t="str">
        <f>HYPERLINK("https://www.ebay.com/sch/i.html?_nkw=2026+Topps+Chrome+Update+Tarik+Skubal&amp;mkcid=1&amp;mkrid=711-53200-19255-0&amp;siteid=0&amp;campid=5339157451&amp;toolid=10001&amp;mkevt=1&amp;customid=checklist-xlsx","Find on eBay")</f>
        <v>Find on eBay</v>
      </c>
    </row>
    <row r="335">
      <c r="A335" t="inlineStr">
        <is>
          <t xml:space="preserve">USC199</t>
        </is>
      </c>
      <c r="B335" t="inlineStr">
        <is>
          <t xml:space="preserve">Kazuma Okamoto</t>
        </is>
      </c>
      <c r="C335" t="inlineStr">
        <is>
          <t xml:space="preserve">Toronto Blue Jays</t>
        </is>
      </c>
      <c r="D335" t="inlineStr">
        <is>
          <t xml:space="preserve">Base Lightboard Logo Variations</t>
        </is>
      </c>
      <c r="E335" t="inlineStr">
        <is>
          <t xml:space="preserve">RC</t>
        </is>
      </c>
      <c r="F335" t="str">
        <f>HYPERLINK("https://www.ebay.com/sch/i.html?_nkw=2026+Topps+Chrome+Update+Kazuma+Okamoto&amp;mkcid=1&amp;mkrid=711-53200-19255-0&amp;siteid=0&amp;campid=5339157451&amp;toolid=10001&amp;mkevt=1&amp;customid=checklist-xlsx","Find on eBay")</f>
        <v>Find on eBay</v>
      </c>
    </row>
    <row r="336">
      <c r="A336" t="inlineStr">
        <is>
          <t xml:space="preserve">USC200</t>
        </is>
      </c>
      <c r="B336" t="inlineStr">
        <is>
          <t xml:space="preserve">Konnor Griffin</t>
        </is>
      </c>
      <c r="C336" t="inlineStr">
        <is>
          <t xml:space="preserve">Pittsburgh Pirates</t>
        </is>
      </c>
      <c r="D336" t="inlineStr">
        <is>
          <t xml:space="preserve">Base Lightboard Logo Variations</t>
        </is>
      </c>
      <c r="E336" t="inlineStr">
        <is>
          <t xml:space="preserve">RC</t>
        </is>
      </c>
      <c r="F336" t="str">
        <f>HYPERLINK("https://www.ebay.com/sch/i.html?_nkw=2026+Topps+Chrome+Update+Konnor+Griffin&amp;mkcid=1&amp;mkrid=711-53200-19255-0&amp;siteid=0&amp;campid=5339157451&amp;toolid=10001&amp;mkevt=1&amp;customid=checklist-xlsx","Find on eBay")</f>
        <v>Find on eBay</v>
      </c>
    </row>
    <row r="337">
      <c r="A337" t="inlineStr">
        <is>
          <t xml:space="preserve">USC1</t>
        </is>
      </c>
      <c r="B337" t="inlineStr">
        <is>
          <t xml:space="preserve">Munetaka Murakami</t>
        </is>
      </c>
      <c r="C337" t="inlineStr">
        <is>
          <t xml:space="preserve">Chicago White Sox</t>
        </is>
      </c>
      <c r="D337" t="inlineStr">
        <is>
          <t xml:space="preserve">Base Rookie SSP Variations</t>
        </is>
      </c>
      <c r="E337" t="inlineStr">
        <is>
          <t xml:space="preserve">RC</t>
        </is>
      </c>
      <c r="F337" t="str">
        <f>HYPERLINK("https://www.ebay.com/sch/i.html?_nkw=2026+Topps+Chrome+Update+Munetaka+Murakami&amp;mkcid=1&amp;mkrid=711-53200-19255-0&amp;siteid=0&amp;campid=5339157451&amp;toolid=10001&amp;mkevt=1&amp;customid=checklist-xlsx","Find on eBay")</f>
        <v>Find on eBay</v>
      </c>
    </row>
    <row r="338">
      <c r="A338" t="inlineStr">
        <is>
          <t xml:space="preserve">USC16</t>
        </is>
      </c>
      <c r="B338" t="inlineStr">
        <is>
          <t xml:space="preserve">Travis Bazzana</t>
        </is>
      </c>
      <c r="C338" t="inlineStr">
        <is>
          <t xml:space="preserve">Cleveland Guardians</t>
        </is>
      </c>
      <c r="D338" t="inlineStr">
        <is>
          <t xml:space="preserve">Base Rookie SSP Variations</t>
        </is>
      </c>
      <c r="E338" t="inlineStr">
        <is>
          <t xml:space="preserve">RC</t>
        </is>
      </c>
      <c r="F338" t="str">
        <f>HYPERLINK("https://www.ebay.com/sch/i.html?_nkw=2026+Topps+Chrome+Update+Travis+Bazzana&amp;mkcid=1&amp;mkrid=711-53200-19255-0&amp;siteid=0&amp;campid=5339157451&amp;toolid=10001&amp;mkevt=1&amp;customid=checklist-xlsx","Find on eBay")</f>
        <v>Find on eBay</v>
      </c>
    </row>
    <row r="339">
      <c r="A339" t="inlineStr">
        <is>
          <t xml:space="preserve">USC54</t>
        </is>
      </c>
      <c r="B339" t="inlineStr">
        <is>
          <t xml:space="preserve">Chase DeLauter</t>
        </is>
      </c>
      <c r="C339" t="inlineStr">
        <is>
          <t xml:space="preserve">Cleveland Guardians</t>
        </is>
      </c>
      <c r="D339" t="inlineStr">
        <is>
          <t xml:space="preserve">Base Rookie SSP Variations</t>
        </is>
      </c>
      <c r="E339" t="inlineStr">
        <is>
          <t xml:space="preserve">RC</t>
        </is>
      </c>
      <c r="F339" t="str">
        <f>HYPERLINK("https://www.ebay.com/sch/i.html?_nkw=2026+Topps+Chrome+Update+Chase+DeLauter&amp;mkcid=1&amp;mkrid=711-53200-19255-0&amp;siteid=0&amp;campid=5339157451&amp;toolid=10001&amp;mkevt=1&amp;customid=checklist-xlsx","Find on eBay")</f>
        <v>Find on eBay</v>
      </c>
    </row>
    <row r="340">
      <c r="A340" t="inlineStr">
        <is>
          <t xml:space="preserve">USC60</t>
        </is>
      </c>
      <c r="B340" t="inlineStr">
        <is>
          <t xml:space="preserve">Jac Caglianone</t>
        </is>
      </c>
      <c r="C340" t="inlineStr">
        <is>
          <t xml:space="preserve">Kansas City Royals</t>
        </is>
      </c>
      <c r="D340" t="inlineStr">
        <is>
          <t xml:space="preserve">Base Rookie SSP Variations</t>
        </is>
      </c>
      <c r="E340" t="inlineStr">
        <is>
          <t xml:space="preserve">RC</t>
        </is>
      </c>
      <c r="F340" t="str">
        <f>HYPERLINK("https://www.ebay.com/sch/i.html?_nkw=2026+Topps+Chrome+Update+Jac+Caglianone&amp;mkcid=1&amp;mkrid=711-53200-19255-0&amp;siteid=0&amp;campid=5339157451&amp;toolid=10001&amp;mkevt=1&amp;customid=checklist-xlsx","Find on eBay")</f>
        <v>Find on eBay</v>
      </c>
    </row>
    <row r="341">
      <c r="A341" t="inlineStr">
        <is>
          <t xml:space="preserve">USC100</t>
        </is>
      </c>
      <c r="B341" t="inlineStr">
        <is>
          <t xml:space="preserve">Carson Benge</t>
        </is>
      </c>
      <c r="C341" t="inlineStr">
        <is>
          <t xml:space="preserve">New York Mets</t>
        </is>
      </c>
      <c r="D341" t="inlineStr">
        <is>
          <t xml:space="preserve">Base Rookie SSP Variations</t>
        </is>
      </c>
      <c r="E341" t="inlineStr">
        <is>
          <t xml:space="preserve">RC</t>
        </is>
      </c>
      <c r="F341" t="str">
        <f>HYPERLINK("https://www.ebay.com/sch/i.html?_nkw=2026+Topps+Chrome+Update+Carson+Benge&amp;mkcid=1&amp;mkrid=711-53200-19255-0&amp;siteid=0&amp;campid=5339157451&amp;toolid=10001&amp;mkevt=1&amp;customid=checklist-xlsx","Find on eBay")</f>
        <v>Find on eBay</v>
      </c>
    </row>
    <row r="342">
      <c r="A342" t="inlineStr">
        <is>
          <t xml:space="preserve">USC134</t>
        </is>
      </c>
      <c r="B342" t="inlineStr">
        <is>
          <t xml:space="preserve">Colson Montgomery</t>
        </is>
      </c>
      <c r="C342" t="inlineStr">
        <is>
          <t xml:space="preserve">Chicago White Sox</t>
        </is>
      </c>
      <c r="D342" t="inlineStr">
        <is>
          <t xml:space="preserve">Base Rookie SSP Variations</t>
        </is>
      </c>
      <c r="E342" t="inlineStr">
        <is>
          <t xml:space="preserve">RC</t>
        </is>
      </c>
      <c r="F342" t="str">
        <f>HYPERLINK("https://www.ebay.com/sch/i.html?_nkw=2026+Topps+Chrome+Update+Colson+Montgomery&amp;mkcid=1&amp;mkrid=711-53200-19255-0&amp;siteid=0&amp;campid=5339157451&amp;toolid=10001&amp;mkevt=1&amp;customid=checklist-xlsx","Find on eBay")</f>
        <v>Find on eBay</v>
      </c>
    </row>
    <row r="343">
      <c r="A343" t="inlineStr">
        <is>
          <t xml:space="preserve">USC150</t>
        </is>
      </c>
      <c r="B343" t="inlineStr">
        <is>
          <t xml:space="preserve">Kevin McGonigle</t>
        </is>
      </c>
      <c r="C343" t="inlineStr">
        <is>
          <t xml:space="preserve">Detroit Tigers</t>
        </is>
      </c>
      <c r="D343" t="inlineStr">
        <is>
          <t xml:space="preserve">Base Rookie SSP Variations</t>
        </is>
      </c>
      <c r="E343" t="inlineStr">
        <is>
          <t xml:space="preserve">RC</t>
        </is>
      </c>
      <c r="F343" t="str">
        <f>HYPERLINK("https://www.ebay.com/sch/i.html?_nkw=2026+Topps+Chrome+Update+Kevin+McGonigle&amp;mkcid=1&amp;mkrid=711-53200-19255-0&amp;siteid=0&amp;campid=5339157451&amp;toolid=10001&amp;mkevt=1&amp;customid=checklist-xlsx","Find on eBay")</f>
        <v>Find on eBay</v>
      </c>
    </row>
    <row r="344">
      <c r="A344" t="inlineStr">
        <is>
          <t xml:space="preserve">USC176</t>
        </is>
      </c>
      <c r="B344" t="inlineStr">
        <is>
          <t xml:space="preserve">Sal Stewart</t>
        </is>
      </c>
      <c r="C344" t="inlineStr">
        <is>
          <t xml:space="preserve">Cincinnati Reds</t>
        </is>
      </c>
      <c r="D344" t="inlineStr">
        <is>
          <t xml:space="preserve">Base Rookie SSP Variations</t>
        </is>
      </c>
      <c r="E344" t="inlineStr">
        <is>
          <t xml:space="preserve">RC</t>
        </is>
      </c>
      <c r="F344" t="str">
        <f>HYPERLINK("https://www.ebay.com/sch/i.html?_nkw=2026+Topps+Chrome+Update+Sal+Stewart&amp;mkcid=1&amp;mkrid=711-53200-19255-0&amp;siteid=0&amp;campid=5339157451&amp;toolid=10001&amp;mkevt=1&amp;customid=checklist-xlsx","Find on eBay")</f>
        <v>Find on eBay</v>
      </c>
    </row>
    <row r="345">
      <c r="A345" t="inlineStr">
        <is>
          <t xml:space="preserve">USC184</t>
        </is>
      </c>
      <c r="B345" t="inlineStr">
        <is>
          <t xml:space="preserve">JJ Wetherholt</t>
        </is>
      </c>
      <c r="C345" t="inlineStr">
        <is>
          <t xml:space="preserve">St. Louis Cardinals</t>
        </is>
      </c>
      <c r="D345" t="inlineStr">
        <is>
          <t xml:space="preserve">Base Rookie SSP Variations</t>
        </is>
      </c>
      <c r="E345" t="inlineStr">
        <is>
          <t xml:space="preserve">RC</t>
        </is>
      </c>
      <c r="F345" t="str">
        <f>HYPERLINK("https://www.ebay.com/sch/i.html?_nkw=2026+Topps+Chrome+Update+JJ+Wetherholt&amp;mkcid=1&amp;mkrid=711-53200-19255-0&amp;siteid=0&amp;campid=5339157451&amp;toolid=10001&amp;mkevt=1&amp;customid=checklist-xlsx","Find on eBay")</f>
        <v>Find on eBay</v>
      </c>
    </row>
    <row r="346">
      <c r="A346" t="inlineStr">
        <is>
          <t xml:space="preserve">USC200</t>
        </is>
      </c>
      <c r="B346" t="inlineStr">
        <is>
          <t xml:space="preserve">Konnor Griffin</t>
        </is>
      </c>
      <c r="C346" t="inlineStr">
        <is>
          <t xml:space="preserve">Pittsburgh Pirates</t>
        </is>
      </c>
      <c r="D346" t="inlineStr">
        <is>
          <t xml:space="preserve">Base Rookie SSP Variations</t>
        </is>
      </c>
      <c r="E346" t="inlineStr">
        <is>
          <t xml:space="preserve">RC</t>
        </is>
      </c>
      <c r="F346" t="str">
        <f>HYPERLINK("https://www.ebay.com/sch/i.html?_nkw=2026+Topps+Chrome+Update+Konnor+Griffin&amp;mkcid=1&amp;mkrid=711-53200-19255-0&amp;siteid=0&amp;campid=5339157451&amp;toolid=10001&amp;mkevt=1&amp;customid=checklist-xlsx","Find on eBay")</f>
        <v>Find on eBay</v>
      </c>
    </row>
    <row r="347">
      <c r="A347" t="inlineStr">
        <is>
          <t xml:space="preserve">3</t>
        </is>
      </c>
      <c r="B347" t="inlineStr">
        <is>
          <t xml:space="preserve">Luke Keaschall</t>
        </is>
      </c>
      <c r="C347" t="inlineStr">
        <is>
          <t xml:space="preserve">Minnesota Twins</t>
        </is>
      </c>
      <c r="D347" t="inlineStr">
        <is>
          <t xml:space="preserve">Base CupFractor Variations</t>
        </is>
      </c>
      <c r="F347" t="str">
        <f>HYPERLINK("https://www.ebay.com/sch/i.html?_nkw=2026+Topps+Chrome+Update+Luke+Keaschall+3&amp;mkcid=1&amp;mkrid=711-53200-19255-0&amp;siteid=0&amp;campid=5339157451&amp;toolid=10001&amp;mkevt=1&amp;customid=checklist-xlsx","Find on eBay")</f>
        <v>Find on eBay</v>
      </c>
    </row>
    <row r="348">
      <c r="A348" t="inlineStr">
        <is>
          <t xml:space="preserve">27</t>
        </is>
      </c>
      <c r="B348" t="inlineStr">
        <is>
          <t xml:space="preserve">Matt Shaw</t>
        </is>
      </c>
      <c r="C348" t="inlineStr">
        <is>
          <t xml:space="preserve">Chicago Cubs</t>
        </is>
      </c>
      <c r="D348" t="inlineStr">
        <is>
          <t xml:space="preserve">Base CupFractor Variations</t>
        </is>
      </c>
      <c r="F348" t="str">
        <f>HYPERLINK("https://www.ebay.com/sch/i.html?_nkw=2026+Topps+Chrome+Update+Matt+Shaw+27&amp;mkcid=1&amp;mkrid=711-53200-19255-0&amp;siteid=0&amp;campid=5339157451&amp;toolid=10001&amp;mkevt=1&amp;customid=checklist-xlsx","Find on eBay")</f>
        <v>Find on eBay</v>
      </c>
    </row>
    <row r="349">
      <c r="A349" t="inlineStr">
        <is>
          <t xml:space="preserve">37</t>
        </is>
      </c>
      <c r="B349" t="inlineStr">
        <is>
          <t xml:space="preserve">Jakob Marsee</t>
        </is>
      </c>
      <c r="C349" t="inlineStr">
        <is>
          <t xml:space="preserve">Miami Marlins</t>
        </is>
      </c>
      <c r="D349" t="inlineStr">
        <is>
          <t xml:space="preserve">Base CupFractor Variations</t>
        </is>
      </c>
      <c r="E349" t="inlineStr">
        <is>
          <t xml:space="preserve">RC</t>
        </is>
      </c>
      <c r="F349" t="str">
        <f>HYPERLINK("https://www.ebay.com/sch/i.html?_nkw=2026+Topps+Chrome+Update+Jakob+Marsee+37&amp;mkcid=1&amp;mkrid=711-53200-19255-0&amp;siteid=0&amp;campid=5339157451&amp;toolid=10001&amp;mkevt=1&amp;customid=checklist-xlsx","Find on eBay")</f>
        <v>Find on eBay</v>
      </c>
    </row>
    <row r="350">
      <c r="A350" t="inlineStr">
        <is>
          <t xml:space="preserve">97</t>
        </is>
      </c>
      <c r="B350" t="inlineStr">
        <is>
          <t xml:space="preserve">Nick Kurtz</t>
        </is>
      </c>
      <c r="C350" t="inlineStr">
        <is>
          <t xml:space="preserve">Athletics</t>
        </is>
      </c>
      <c r="D350" t="inlineStr">
        <is>
          <t xml:space="preserve">Base CupFractor Variations</t>
        </is>
      </c>
      <c r="F350" t="str">
        <f>HYPERLINK("https://www.ebay.com/sch/i.html?_nkw=2026+Topps+Chrome+Update+Nick+Kurtz+97&amp;mkcid=1&amp;mkrid=711-53200-19255-0&amp;siteid=0&amp;campid=5339157451&amp;toolid=10001&amp;mkevt=1&amp;customid=checklist-xlsx","Find on eBay")</f>
        <v>Find on eBay</v>
      </c>
    </row>
    <row r="351">
      <c r="A351" t="inlineStr">
        <is>
          <t xml:space="preserve">189</t>
        </is>
      </c>
      <c r="B351" t="inlineStr">
        <is>
          <t xml:space="preserve">Roman Anthony</t>
        </is>
      </c>
      <c r="C351" t="inlineStr">
        <is>
          <t xml:space="preserve">Boston Red Sox</t>
        </is>
      </c>
      <c r="D351" t="inlineStr">
        <is>
          <t xml:space="preserve">Base CupFractor Variations</t>
        </is>
      </c>
      <c r="E351" t="inlineStr">
        <is>
          <t xml:space="preserve">RC</t>
        </is>
      </c>
      <c r="F351" t="str">
        <f>HYPERLINK("https://www.ebay.com/sch/i.html?_nkw=2026+Topps+Chrome+Update+Roman+Anthony+189&amp;mkcid=1&amp;mkrid=711-53200-19255-0&amp;siteid=0&amp;campid=5339157451&amp;toolid=10001&amp;mkevt=1&amp;customid=checklist-xlsx","Find on eBay")</f>
        <v>Find on eBay</v>
      </c>
    </row>
    <row r="352">
      <c r="A352" t="inlineStr">
        <is>
          <t xml:space="preserve">202</t>
        </is>
      </c>
      <c r="B352" t="inlineStr">
        <is>
          <t xml:space="preserve">Isaac Collins</t>
        </is>
      </c>
      <c r="C352" t="inlineStr">
        <is>
          <t xml:space="preserve">Kansas City Royals</t>
        </is>
      </c>
      <c r="D352" t="inlineStr">
        <is>
          <t xml:space="preserve">Base CupFractor Variations</t>
        </is>
      </c>
      <c r="F352" t="str">
        <f>HYPERLINK("https://www.ebay.com/sch/i.html?_nkw=2026+Topps+Chrome+Update+Isaac+Collins+202&amp;mkcid=1&amp;mkrid=711-53200-19255-0&amp;siteid=0&amp;campid=5339157451&amp;toolid=10001&amp;mkevt=1&amp;customid=checklist-xlsx","Find on eBay")</f>
        <v>Find on eBay</v>
      </c>
    </row>
    <row r="353">
      <c r="A353" t="inlineStr">
        <is>
          <t xml:space="preserve">240</t>
        </is>
      </c>
      <c r="B353" t="inlineStr">
        <is>
          <t xml:space="preserve">Jacob Wilson</t>
        </is>
      </c>
      <c r="C353" t="inlineStr">
        <is>
          <t xml:space="preserve">Athletics</t>
        </is>
      </c>
      <c r="D353" t="inlineStr">
        <is>
          <t xml:space="preserve">Base CupFractor Variations</t>
        </is>
      </c>
      <c r="F353" t="str">
        <f>HYPERLINK("https://www.ebay.com/sch/i.html?_nkw=2026+Topps+Chrome+Update+Jacob+Wilson+240&amp;mkcid=1&amp;mkrid=711-53200-19255-0&amp;siteid=0&amp;campid=5339157451&amp;toolid=10001&amp;mkevt=1&amp;customid=checklist-xlsx","Find on eBay")</f>
        <v>Find on eBay</v>
      </c>
    </row>
    <row r="354">
      <c r="A354" t="inlineStr">
        <is>
          <t xml:space="preserve">287</t>
        </is>
      </c>
      <c r="B354" t="inlineStr">
        <is>
          <t xml:space="preserve">Agustín Ramírez</t>
        </is>
      </c>
      <c r="C354" t="inlineStr">
        <is>
          <t xml:space="preserve">Miami Marlins</t>
        </is>
      </c>
      <c r="D354" t="inlineStr">
        <is>
          <t xml:space="preserve">Base CupFractor Variations</t>
        </is>
      </c>
      <c r="F354" t="str">
        <f>HYPERLINK("https://www.ebay.com/sch/i.html?_nkw=2026+Topps+Chrome+Update+Agust%C3%ADn+Ram%C3%ADrez+287&amp;mkcid=1&amp;mkrid=711-53200-19255-0&amp;siteid=0&amp;campid=5339157451&amp;toolid=10001&amp;mkevt=1&amp;customid=checklist-xlsx","Find on eBay")</f>
        <v>Find on eBay</v>
      </c>
    </row>
    <row r="355">
      <c r="A355" t="inlineStr">
        <is>
          <t xml:space="preserve">390</t>
        </is>
      </c>
      <c r="B355" t="inlineStr">
        <is>
          <t xml:space="preserve">Jack Dreyer</t>
        </is>
      </c>
      <c r="C355" t="inlineStr">
        <is>
          <t xml:space="preserve">Los Angeles Dodgers</t>
        </is>
      </c>
      <c r="D355" t="inlineStr">
        <is>
          <t xml:space="preserve">Base CupFractor Variations</t>
        </is>
      </c>
      <c r="F355" t="str">
        <f>HYPERLINK("https://www.ebay.com/sch/i.html?_nkw=2026+Topps+Chrome+Update+Jack+Dreyer+390&amp;mkcid=1&amp;mkrid=711-53200-19255-0&amp;siteid=0&amp;campid=5339157451&amp;toolid=10001&amp;mkevt=1&amp;customid=checklist-xlsx","Find on eBay")</f>
        <v>Find on eBay</v>
      </c>
    </row>
    <row r="356">
      <c r="A356" t="inlineStr">
        <is>
          <t xml:space="preserve">461</t>
        </is>
      </c>
      <c r="B356" t="inlineStr">
        <is>
          <t xml:space="preserve">Noah Cameron</t>
        </is>
      </c>
      <c r="C356" t="inlineStr">
        <is>
          <t xml:space="preserve">Kansas City Royals</t>
        </is>
      </c>
      <c r="D356" t="inlineStr">
        <is>
          <t xml:space="preserve">Base CupFractor Variations</t>
        </is>
      </c>
      <c r="F356" t="str">
        <f>HYPERLINK("https://www.ebay.com/sch/i.html?_nkw=2026+Topps+Chrome+Update+Noah+Cameron+461&amp;mkcid=1&amp;mkrid=711-53200-19255-0&amp;siteid=0&amp;campid=5339157451&amp;toolid=10001&amp;mkevt=1&amp;customid=checklist-xlsx","Find on eBay")</f>
        <v>Find on eBay</v>
      </c>
    </row>
    <row r="357">
      <c r="A357" t="inlineStr">
        <is>
          <t xml:space="preserve">632</t>
        </is>
      </c>
      <c r="B357" t="inlineStr">
        <is>
          <t xml:space="preserve">Cade Horton</t>
        </is>
      </c>
      <c r="C357" t="inlineStr">
        <is>
          <t xml:space="preserve">Chicago Cubs</t>
        </is>
      </c>
      <c r="D357" t="inlineStr">
        <is>
          <t xml:space="preserve">Base CupFractor Variations</t>
        </is>
      </c>
      <c r="F357" t="str">
        <f>HYPERLINK("https://www.ebay.com/sch/i.html?_nkw=2026+Topps+Chrome+Update+Cade+Horton+632&amp;mkcid=1&amp;mkrid=711-53200-19255-0&amp;siteid=0&amp;campid=5339157451&amp;toolid=10001&amp;mkevt=1&amp;customid=checklist-xlsx","Find on eBay")</f>
        <v>Find on eBay</v>
      </c>
    </row>
    <row r="358">
      <c r="A358" t="inlineStr">
        <is>
          <t xml:space="preserve">692</t>
        </is>
      </c>
      <c r="B358" t="inlineStr">
        <is>
          <t xml:space="preserve">Drake Baldwin</t>
        </is>
      </c>
      <c r="C358" t="inlineStr">
        <is>
          <t xml:space="preserve">Atlanta Braves</t>
        </is>
      </c>
      <c r="D358" t="inlineStr">
        <is>
          <t xml:space="preserve">Base CupFractor Variations</t>
        </is>
      </c>
      <c r="F358" t="str">
        <f>HYPERLINK("https://www.ebay.com/sch/i.html?_nkw=2026+Topps+Chrome+Update+Drake+Baldwin+692&amp;mkcid=1&amp;mkrid=711-53200-19255-0&amp;siteid=0&amp;campid=5339157451&amp;toolid=10001&amp;mkevt=1&amp;customid=checklist-xlsx","Find on eBay")</f>
        <v>Find on eBay</v>
      </c>
    </row>
    <row r="359">
      <c r="A359" t="inlineStr">
        <is>
          <t xml:space="preserve">91CUA-AB</t>
        </is>
      </c>
      <c r="B359" t="inlineStr">
        <is>
          <t xml:space="preserve">Alex Bregman</t>
        </is>
      </c>
      <c r="C359" t="inlineStr">
        <is>
          <t xml:space="preserve">Chicago Cubs</t>
        </is>
      </c>
      <c r="D359" t="inlineStr">
        <is>
          <t xml:space="preserve">1991 Topps Chrome Autographs</t>
        </is>
      </c>
      <c r="F359" t="str">
        <f>HYPERLINK("https://www.ebay.com/sch/i.html?_nkw=2026+Topps+Chrome+Update+Alex+Bregman+auto&amp;mkcid=1&amp;mkrid=711-53200-19255-0&amp;siteid=0&amp;campid=5339157451&amp;toolid=10001&amp;mkevt=1&amp;customid=checklist-xlsx","Find on eBay")</f>
        <v>Find on eBay</v>
      </c>
    </row>
    <row r="360">
      <c r="A360" t="inlineStr">
        <is>
          <t xml:space="preserve">91CUA-BR</t>
        </is>
      </c>
      <c r="B360" t="inlineStr">
        <is>
          <t xml:space="preserve">Ben Rice</t>
        </is>
      </c>
      <c r="C360" t="inlineStr">
        <is>
          <t xml:space="preserve">New York Yankees</t>
        </is>
      </c>
      <c r="D360" t="inlineStr">
        <is>
          <t xml:space="preserve">1991 Topps Chrome Autographs</t>
        </is>
      </c>
      <c r="F360" t="str">
        <f>HYPERLINK("https://www.ebay.com/sch/i.html?_nkw=2026+Topps+Chrome+Update+Ben+Rice+auto&amp;mkcid=1&amp;mkrid=711-53200-19255-0&amp;siteid=0&amp;campid=5339157451&amp;toolid=10001&amp;mkevt=1&amp;customid=checklist-xlsx","Find on eBay")</f>
        <v>Find on eBay</v>
      </c>
    </row>
    <row r="361">
      <c r="A361" t="inlineStr">
        <is>
          <t xml:space="preserve">91CUA-BW</t>
        </is>
      </c>
      <c r="B361" t="inlineStr">
        <is>
          <t xml:space="preserve">Bryan Woo</t>
        </is>
      </c>
      <c r="C361" t="inlineStr">
        <is>
          <t xml:space="preserve">Seattle Mariners</t>
        </is>
      </c>
      <c r="D361" t="inlineStr">
        <is>
          <t xml:space="preserve">1991 Topps Chrome Autographs</t>
        </is>
      </c>
      <c r="F361" t="str">
        <f>HYPERLINK("https://www.ebay.com/sch/i.html?_nkw=2026+Topps+Chrome+Update+Bryan+Woo+auto&amp;mkcid=1&amp;mkrid=711-53200-19255-0&amp;siteid=0&amp;campid=5339157451&amp;toolid=10001&amp;mkevt=1&amp;customid=checklist-xlsx","Find on eBay")</f>
        <v>Find on eBay</v>
      </c>
    </row>
    <row r="362">
      <c r="A362" t="inlineStr">
        <is>
          <t xml:space="preserve">91CUA-BWJ</t>
        </is>
      </c>
      <c r="B362" t="inlineStr">
        <is>
          <t xml:space="preserve">Bobby Witt Jr.</t>
        </is>
      </c>
      <c r="C362" t="inlineStr">
        <is>
          <t xml:space="preserve">Kansas City Royals</t>
        </is>
      </c>
      <c r="D362" t="inlineStr">
        <is>
          <t xml:space="preserve">1991 Topps Chrome Autographs</t>
        </is>
      </c>
      <c r="F362" t="str">
        <f>HYPERLINK("https://www.ebay.com/sch/i.html?_nkw=2026+Topps+Chrome+Update+Bobby+Witt+Jr.+auto&amp;mkcid=1&amp;mkrid=711-53200-19255-0&amp;siteid=0&amp;campid=5339157451&amp;toolid=10001&amp;mkevt=1&amp;customid=checklist-xlsx","Find on eBay")</f>
        <v>Find on eBay</v>
      </c>
    </row>
    <row r="363">
      <c r="A363" t="inlineStr">
        <is>
          <t xml:space="preserve">91CUA-CB</t>
        </is>
      </c>
      <c r="B363" t="inlineStr">
        <is>
          <t xml:space="preserve">Cody Bellinger</t>
        </is>
      </c>
      <c r="C363" t="inlineStr">
        <is>
          <t xml:space="preserve">New York Yankees</t>
        </is>
      </c>
      <c r="D363" t="inlineStr">
        <is>
          <t xml:space="preserve">1991 Topps Chrome Autographs</t>
        </is>
      </c>
      <c r="F363" t="str">
        <f>HYPERLINK("https://www.ebay.com/sch/i.html?_nkw=2026+Topps+Chrome+Update+Cody+Bellinger+auto&amp;mkcid=1&amp;mkrid=711-53200-19255-0&amp;siteid=0&amp;campid=5339157451&amp;toolid=10001&amp;mkevt=1&amp;customid=checklist-xlsx","Find on eBay")</f>
        <v>Find on eBay</v>
      </c>
    </row>
    <row r="364">
      <c r="A364" t="inlineStr">
        <is>
          <t xml:space="preserve">91CUA-CC</t>
        </is>
      </c>
      <c r="B364" t="inlineStr">
        <is>
          <t xml:space="preserve">Corbin Carroll</t>
        </is>
      </c>
      <c r="C364" t="inlineStr">
        <is>
          <t xml:space="preserve">Arizona Diamondbacks</t>
        </is>
      </c>
      <c r="D364" t="inlineStr">
        <is>
          <t xml:space="preserve">1991 Topps Chrome Autographs</t>
        </is>
      </c>
      <c r="F364" t="str">
        <f>HYPERLINK("https://www.ebay.com/sch/i.html?_nkw=2026+Topps+Chrome+Update+Corbin+Carroll+auto&amp;mkcid=1&amp;mkrid=711-53200-19255-0&amp;siteid=0&amp;campid=5339157451&amp;toolid=10001&amp;mkevt=1&amp;customid=checklist-xlsx","Find on eBay")</f>
        <v>Find on eBay</v>
      </c>
    </row>
    <row r="365">
      <c r="A365" t="inlineStr">
        <is>
          <t xml:space="preserve">91CUA-CE</t>
        </is>
      </c>
      <c r="B365" t="inlineStr">
        <is>
          <t xml:space="preserve">Connelly Early</t>
        </is>
      </c>
      <c r="C365" t="inlineStr">
        <is>
          <t xml:space="preserve">Boston Red Sox</t>
        </is>
      </c>
      <c r="D365" t="inlineStr">
        <is>
          <t xml:space="preserve">1991 Topps Chrome Autographs</t>
        </is>
      </c>
      <c r="F365" t="str">
        <f>HYPERLINK("https://www.ebay.com/sch/i.html?_nkw=2026+Topps+Chrome+Update+Connelly+Early+auto&amp;mkcid=1&amp;mkrid=711-53200-19255-0&amp;siteid=0&amp;campid=5339157451&amp;toolid=10001&amp;mkevt=1&amp;customid=checklist-xlsx","Find on eBay")</f>
        <v>Find on eBay</v>
      </c>
    </row>
    <row r="366">
      <c r="A366" t="inlineStr">
        <is>
          <t xml:space="preserve">91CUA-CS</t>
        </is>
      </c>
      <c r="B366" t="inlineStr">
        <is>
          <t xml:space="preserve">Cam Schlittler</t>
        </is>
      </c>
      <c r="C366" t="inlineStr">
        <is>
          <t xml:space="preserve">New York Yankees</t>
        </is>
      </c>
      <c r="D366" t="inlineStr">
        <is>
          <t xml:space="preserve">1991 Topps Chrome Autographs</t>
        </is>
      </c>
      <c r="F366" t="str">
        <f>HYPERLINK("https://www.ebay.com/sch/i.html?_nkw=2026+Topps+Chrome+Update+Cam+Schlittler+auto&amp;mkcid=1&amp;mkrid=711-53200-19255-0&amp;siteid=0&amp;campid=5339157451&amp;toolid=10001&amp;mkevt=1&amp;customid=checklist-xlsx","Find on eBay")</f>
        <v>Find on eBay</v>
      </c>
    </row>
    <row r="367">
      <c r="A367" t="inlineStr">
        <is>
          <t xml:space="preserve">91CUA-CSA</t>
        </is>
      </c>
      <c r="B367" t="inlineStr">
        <is>
          <t xml:space="preserve">Cristopher Sánchez</t>
        </is>
      </c>
      <c r="C367" t="inlineStr">
        <is>
          <t xml:space="preserve">Philadelphia Phillies</t>
        </is>
      </c>
      <c r="D367" t="inlineStr">
        <is>
          <t xml:space="preserve">1991 Topps Chrome Autographs</t>
        </is>
      </c>
      <c r="F367" t="str">
        <f>HYPERLINK("https://www.ebay.com/sch/i.html?_nkw=2026+Topps+Chrome+Update+Cristopher+S%C3%A1nchez+auto&amp;mkcid=1&amp;mkrid=711-53200-19255-0&amp;siteid=0&amp;campid=5339157451&amp;toolid=10001&amp;mkevt=1&amp;customid=checklist-xlsx","Find on eBay")</f>
        <v>Find on eBay</v>
      </c>
    </row>
    <row r="368">
      <c r="A368" t="inlineStr">
        <is>
          <t xml:space="preserve">91CUA-CSE</t>
        </is>
      </c>
      <c r="B368" t="inlineStr">
        <is>
          <t xml:space="preserve">Corey Seager</t>
        </is>
      </c>
      <c r="C368" t="inlineStr">
        <is>
          <t xml:space="preserve">Texas Rangers</t>
        </is>
      </c>
      <c r="D368" t="inlineStr">
        <is>
          <t xml:space="preserve">1991 Topps Chrome Autographs</t>
        </is>
      </c>
      <c r="F368" t="str">
        <f>HYPERLINK("https://www.ebay.com/sch/i.html?_nkw=2026+Topps+Chrome+Update+Corey+Seager+auto&amp;mkcid=1&amp;mkrid=711-53200-19255-0&amp;siteid=0&amp;campid=5339157451&amp;toolid=10001&amp;mkevt=1&amp;customid=checklist-xlsx","Find on eBay")</f>
        <v>Find on eBay</v>
      </c>
    </row>
    <row r="369">
      <c r="A369" t="inlineStr">
        <is>
          <t xml:space="preserve">91CUA-JC</t>
        </is>
      </c>
      <c r="B369" t="inlineStr">
        <is>
          <t xml:space="preserve">Justin Crawford</t>
        </is>
      </c>
      <c r="C369" t="inlineStr">
        <is>
          <t xml:space="preserve">Philadelphia Phillies</t>
        </is>
      </c>
      <c r="D369" t="inlineStr">
        <is>
          <t xml:space="preserve">1991 Topps Chrome Autographs</t>
        </is>
      </c>
      <c r="F369" t="str">
        <f>HYPERLINK("https://www.ebay.com/sch/i.html?_nkw=2026+Topps+Chrome+Update+Justin+Crawford+auto&amp;mkcid=1&amp;mkrid=711-53200-19255-0&amp;siteid=0&amp;campid=5339157451&amp;toolid=10001&amp;mkevt=1&amp;customid=checklist-xlsx","Find on eBay")</f>
        <v>Find on eBay</v>
      </c>
    </row>
    <row r="370">
      <c r="A370" t="inlineStr">
        <is>
          <t xml:space="preserve">91CUA-JCA</t>
        </is>
      </c>
      <c r="B370" t="inlineStr">
        <is>
          <t xml:space="preserve">Junior Caminero</t>
        </is>
      </c>
      <c r="C370" t="inlineStr">
        <is>
          <t xml:space="preserve">Tampa Bay Rays</t>
        </is>
      </c>
      <c r="D370" t="inlineStr">
        <is>
          <t xml:space="preserve">1991 Topps Chrome Autographs</t>
        </is>
      </c>
      <c r="F370" t="str">
        <f>HYPERLINK("https://www.ebay.com/sch/i.html?_nkw=2026+Topps+Chrome+Update+Junior+Caminero+auto&amp;mkcid=1&amp;mkrid=711-53200-19255-0&amp;siteid=0&amp;campid=5339157451&amp;toolid=10001&amp;mkevt=1&amp;customid=checklist-xlsx","Find on eBay")</f>
        <v>Find on eBay</v>
      </c>
    </row>
    <row r="371">
      <c r="A371" t="inlineStr">
        <is>
          <t xml:space="preserve">91CUA-JF</t>
        </is>
      </c>
      <c r="B371" t="inlineStr">
        <is>
          <t xml:space="preserve">Jose Fernandez</t>
        </is>
      </c>
      <c r="C371" t="inlineStr">
        <is>
          <t xml:space="preserve">Arizona Diamondbacks</t>
        </is>
      </c>
      <c r="D371" t="inlineStr">
        <is>
          <t xml:space="preserve">1991 Topps Chrome Autographs</t>
        </is>
      </c>
      <c r="F371" t="str">
        <f>HYPERLINK("https://www.ebay.com/sch/i.html?_nkw=2026+Topps+Chrome+Update+Jose+Fernandez+auto&amp;mkcid=1&amp;mkrid=711-53200-19255-0&amp;siteid=0&amp;campid=5339157451&amp;toolid=10001&amp;mkevt=1&amp;customid=checklist-xlsx","Find on eBay")</f>
        <v>Find on eBay</v>
      </c>
    </row>
    <row r="372">
      <c r="A372" t="inlineStr">
        <is>
          <t xml:space="preserve">91CUA-JH</t>
        </is>
      </c>
      <c r="B372" t="inlineStr">
        <is>
          <t xml:space="preserve">Jackson Holliday</t>
        </is>
      </c>
      <c r="C372" t="inlineStr">
        <is>
          <t xml:space="preserve">Baltimore Orioles</t>
        </is>
      </c>
      <c r="D372" t="inlineStr">
        <is>
          <t xml:space="preserve">1991 Topps Chrome Autographs</t>
        </is>
      </c>
      <c r="F372" t="str">
        <f>HYPERLINK("https://www.ebay.com/sch/i.html?_nkw=2026+Topps+Chrome+Update+Jackson+Holliday+auto&amp;mkcid=1&amp;mkrid=711-53200-19255-0&amp;siteid=0&amp;campid=5339157451&amp;toolid=10001&amp;mkevt=1&amp;customid=checklist-xlsx","Find on eBay")</f>
        <v>Find on eBay</v>
      </c>
    </row>
    <row r="373">
      <c r="A373" t="inlineStr">
        <is>
          <t xml:space="preserve">91CUA-JM</t>
        </is>
      </c>
      <c r="B373" t="inlineStr">
        <is>
          <t xml:space="preserve">Jacob Misiorowski</t>
        </is>
      </c>
      <c r="C373" t="inlineStr">
        <is>
          <t xml:space="preserve">Milwaukee Brewers</t>
        </is>
      </c>
      <c r="D373" t="inlineStr">
        <is>
          <t xml:space="preserve">1991 Topps Chrome Autographs</t>
        </is>
      </c>
      <c r="F373" t="str">
        <f>HYPERLINK("https://www.ebay.com/sch/i.html?_nkw=2026+Topps+Chrome+Update+Jacob+Misiorowski+auto&amp;mkcid=1&amp;mkrid=711-53200-19255-0&amp;siteid=0&amp;campid=5339157451&amp;toolid=10001&amp;mkevt=1&amp;customid=checklist-xlsx","Find on eBay")</f>
        <v>Find on eBay</v>
      </c>
    </row>
    <row r="374">
      <c r="A374" t="inlineStr">
        <is>
          <t xml:space="preserve">91CUA-JMA</t>
        </is>
      </c>
      <c r="B374" t="inlineStr">
        <is>
          <t xml:space="preserve">Joe Mack</t>
        </is>
      </c>
      <c r="C374" t="inlineStr">
        <is>
          <t xml:space="preserve">Miami Marlins</t>
        </is>
      </c>
      <c r="D374" t="inlineStr">
        <is>
          <t xml:space="preserve">1991 Topps Chrome Autographs</t>
        </is>
      </c>
      <c r="F374" t="str">
        <f>HYPERLINK("https://www.ebay.com/sch/i.html?_nkw=2026+Topps+Chrome+Update+Joe+Mack+auto&amp;mkcid=1&amp;mkrid=711-53200-19255-0&amp;siteid=0&amp;campid=5339157451&amp;toolid=10001&amp;mkevt=1&amp;customid=checklist-xlsx","Find on eBay")</f>
        <v>Find on eBay</v>
      </c>
    </row>
    <row r="375">
      <c r="A375" t="inlineStr">
        <is>
          <t xml:space="preserve">91CUA-JR</t>
        </is>
      </c>
      <c r="B375" t="inlineStr">
        <is>
          <t xml:space="preserve">JR Ritchie</t>
        </is>
      </c>
      <c r="C375" t="inlineStr">
        <is>
          <t xml:space="preserve">Atlanta Braves</t>
        </is>
      </c>
      <c r="D375" t="inlineStr">
        <is>
          <t xml:space="preserve">1991 Topps Chrome Autographs</t>
        </is>
      </c>
      <c r="F375" t="str">
        <f>HYPERLINK("https://www.ebay.com/sch/i.html?_nkw=2026+Topps+Chrome+Update+JR+Ritchie+auto&amp;mkcid=1&amp;mkrid=711-53200-19255-0&amp;siteid=0&amp;campid=5339157451&amp;toolid=10001&amp;mkevt=1&amp;customid=checklist-xlsx","Find on eBay")</f>
        <v>Find on eBay</v>
      </c>
    </row>
    <row r="376">
      <c r="A376" t="inlineStr">
        <is>
          <t xml:space="preserve">91CUA-JS</t>
        </is>
      </c>
      <c r="B376" t="inlineStr">
        <is>
          <t xml:space="preserve">Juan Soto</t>
        </is>
      </c>
      <c r="C376" t="inlineStr">
        <is>
          <t xml:space="preserve">New York Mets</t>
        </is>
      </c>
      <c r="D376" t="inlineStr">
        <is>
          <t xml:space="preserve">1991 Topps Chrome Autographs</t>
        </is>
      </c>
      <c r="F376" t="str">
        <f>HYPERLINK("https://www.ebay.com/sch/i.html?_nkw=2026+Topps+Chrome+Update+Juan+Soto+auto&amp;mkcid=1&amp;mkrid=711-53200-19255-0&amp;siteid=0&amp;campid=5339157451&amp;toolid=10001&amp;mkevt=1&amp;customid=checklist-xlsx","Find on eBay")</f>
        <v>Find on eBay</v>
      </c>
    </row>
    <row r="377">
      <c r="A377" t="inlineStr">
        <is>
          <t xml:space="preserve">91CUA-JW</t>
        </is>
      </c>
      <c r="B377" t="inlineStr">
        <is>
          <t xml:space="preserve">JJ Wetherholt</t>
        </is>
      </c>
      <c r="C377" t="inlineStr">
        <is>
          <t xml:space="preserve">St. Louis Cardinals</t>
        </is>
      </c>
      <c r="D377" t="inlineStr">
        <is>
          <t xml:space="preserve">1991 Topps Chrome Autographs</t>
        </is>
      </c>
      <c r="F377" t="str">
        <f>HYPERLINK("https://www.ebay.com/sch/i.html?_nkw=2026+Topps+Chrome+Update+JJ+Wetherholt+auto&amp;mkcid=1&amp;mkrid=711-53200-19255-0&amp;siteid=0&amp;campid=5339157451&amp;toolid=10001&amp;mkevt=1&amp;customid=checklist-xlsx","Find on eBay")</f>
        <v>Find on eBay</v>
      </c>
    </row>
    <row r="378">
      <c r="A378" t="inlineStr">
        <is>
          <t xml:space="preserve">91CUA-JWA</t>
        </is>
      </c>
      <c r="B378" t="inlineStr">
        <is>
          <t xml:space="preserve">Jordan Walker</t>
        </is>
      </c>
      <c r="C378" t="inlineStr">
        <is>
          <t xml:space="preserve">St. Louis Cardinals</t>
        </is>
      </c>
      <c r="D378" t="inlineStr">
        <is>
          <t xml:space="preserve">1991 Topps Chrome Autographs</t>
        </is>
      </c>
      <c r="F378" t="str">
        <f>HYPERLINK("https://www.ebay.com/sch/i.html?_nkw=2026+Topps+Chrome+Update+Jordan+Walker+auto&amp;mkcid=1&amp;mkrid=711-53200-19255-0&amp;siteid=0&amp;campid=5339157451&amp;toolid=10001&amp;mkevt=1&amp;customid=checklist-xlsx","Find on eBay")</f>
        <v>Find on eBay</v>
      </c>
    </row>
    <row r="379">
      <c r="A379" t="inlineStr">
        <is>
          <t xml:space="preserve">91CUA-KG</t>
        </is>
      </c>
      <c r="B379" t="inlineStr">
        <is>
          <t xml:space="preserve">Konnor Griffin</t>
        </is>
      </c>
      <c r="C379" t="inlineStr">
        <is>
          <t xml:space="preserve">Pittsburgh Pirates</t>
        </is>
      </c>
      <c r="D379" t="inlineStr">
        <is>
          <t xml:space="preserve">1991 Topps Chrome Autographs</t>
        </is>
      </c>
      <c r="F379" t="str">
        <f>HYPERLINK("https://www.ebay.com/sch/i.html?_nkw=2026+Topps+Chrome+Update+Konnor+Griffin+auto&amp;mkcid=1&amp;mkrid=711-53200-19255-0&amp;siteid=0&amp;campid=5339157451&amp;toolid=10001&amp;mkevt=1&amp;customid=checklist-xlsx","Find on eBay")</f>
        <v>Find on eBay</v>
      </c>
    </row>
    <row r="380">
      <c r="A380" t="inlineStr">
        <is>
          <t xml:space="preserve">91CUA-KM</t>
        </is>
      </c>
      <c r="B380" t="inlineStr">
        <is>
          <t xml:space="preserve">Kevin McGonigle</t>
        </is>
      </c>
      <c r="C380" t="inlineStr">
        <is>
          <t xml:space="preserve">Detroit Tigers</t>
        </is>
      </c>
      <c r="D380" t="inlineStr">
        <is>
          <t xml:space="preserve">1991 Topps Chrome Autographs</t>
        </is>
      </c>
      <c r="F380" t="str">
        <f>HYPERLINK("https://www.ebay.com/sch/i.html?_nkw=2026+Topps+Chrome+Update+Kevin+McGonigle+auto&amp;mkcid=1&amp;mkrid=711-53200-19255-0&amp;siteid=0&amp;campid=5339157451&amp;toolid=10001&amp;mkevt=1&amp;customid=checklist-xlsx","Find on eBay")</f>
        <v>Find on eBay</v>
      </c>
    </row>
    <row r="381">
      <c r="A381" t="inlineStr">
        <is>
          <t xml:space="preserve">91CUA-KO</t>
        </is>
      </c>
      <c r="B381" t="inlineStr">
        <is>
          <t xml:space="preserve">Kazuma Okamoto</t>
        </is>
      </c>
      <c r="C381" t="inlineStr">
        <is>
          <t xml:space="preserve">Toronto Blue Jays</t>
        </is>
      </c>
      <c r="D381" t="inlineStr">
        <is>
          <t xml:space="preserve">1991 Topps Chrome Autographs</t>
        </is>
      </c>
      <c r="F381" t="str">
        <f>HYPERLINK("https://www.ebay.com/sch/i.html?_nkw=2026+Topps+Chrome+Update+Kazuma+Okamoto+auto&amp;mkcid=1&amp;mkrid=711-53200-19255-0&amp;siteid=0&amp;campid=5339157451&amp;toolid=10001&amp;mkevt=1&amp;customid=checklist-xlsx","Find on eBay")</f>
        <v>Find on eBay</v>
      </c>
    </row>
    <row r="382">
      <c r="A382" t="inlineStr">
        <is>
          <t xml:space="preserve">91CUA-KS</t>
        </is>
      </c>
      <c r="B382" t="inlineStr">
        <is>
          <t xml:space="preserve">Kyle Schwarber</t>
        </is>
      </c>
      <c r="C382" t="inlineStr">
        <is>
          <t xml:space="preserve">Philadelphia Phillies</t>
        </is>
      </c>
      <c r="D382" t="inlineStr">
        <is>
          <t xml:space="preserve">1991 Topps Chrome Autographs</t>
        </is>
      </c>
      <c r="F382" t="str">
        <f>HYPERLINK("https://www.ebay.com/sch/i.html?_nkw=2026+Topps+Chrome+Update+Kyle+Schwarber+auto&amp;mkcid=1&amp;mkrid=711-53200-19255-0&amp;siteid=0&amp;campid=5339157451&amp;toolid=10001&amp;mkevt=1&amp;customid=checklist-xlsx","Find on eBay")</f>
        <v>Find on eBay</v>
      </c>
    </row>
    <row r="383">
      <c r="A383" t="inlineStr">
        <is>
          <t xml:space="preserve">91CUA-MM</t>
        </is>
      </c>
      <c r="B383" t="inlineStr">
        <is>
          <t xml:space="preserve">Munetaka Murakami</t>
        </is>
      </c>
      <c r="C383" t="inlineStr">
        <is>
          <t xml:space="preserve">Chicago White Sox</t>
        </is>
      </c>
      <c r="D383" t="inlineStr">
        <is>
          <t xml:space="preserve">1991 Topps Chrome Autographs</t>
        </is>
      </c>
      <c r="F383" t="str">
        <f>HYPERLINK("https://www.ebay.com/sch/i.html?_nkw=2026+Topps+Chrome+Update+Munetaka+Murakami+auto&amp;mkcid=1&amp;mkrid=711-53200-19255-0&amp;siteid=0&amp;campid=5339157451&amp;toolid=10001&amp;mkevt=1&amp;customid=checklist-xlsx","Find on eBay")</f>
        <v>Find on eBay</v>
      </c>
    </row>
    <row r="384">
      <c r="A384" t="inlineStr">
        <is>
          <t xml:space="preserve">91CUA-MMI</t>
        </is>
      </c>
      <c r="B384" t="inlineStr">
        <is>
          <t xml:space="preserve">Mason Miller</t>
        </is>
      </c>
      <c r="C384" t="inlineStr">
        <is>
          <t xml:space="preserve">San Diego Padres</t>
        </is>
      </c>
      <c r="D384" t="inlineStr">
        <is>
          <t xml:space="preserve">1991 Topps Chrome Autographs</t>
        </is>
      </c>
      <c r="F384" t="str">
        <f>HYPERLINK("https://www.ebay.com/sch/i.html?_nkw=2026+Topps+Chrome+Update+Mason+Miller+auto&amp;mkcid=1&amp;mkrid=711-53200-19255-0&amp;siteid=0&amp;campid=5339157451&amp;toolid=10001&amp;mkevt=1&amp;customid=checklist-xlsx","Find on eBay")</f>
        <v>Find on eBay</v>
      </c>
    </row>
    <row r="385">
      <c r="A385" t="inlineStr">
        <is>
          <t xml:space="preserve">91CUA-MMU</t>
        </is>
      </c>
      <c r="B385" t="inlineStr">
        <is>
          <t xml:space="preserve">Max Muncy</t>
        </is>
      </c>
      <c r="C385" t="inlineStr">
        <is>
          <t xml:space="preserve">Los Angeles Dodgers</t>
        </is>
      </c>
      <c r="D385" t="inlineStr">
        <is>
          <t xml:space="preserve">1991 Topps Chrome Autographs</t>
        </is>
      </c>
      <c r="F385" t="str">
        <f>HYPERLINK("https://www.ebay.com/sch/i.html?_nkw=2026+Topps+Chrome+Update+Max+Muncy+auto&amp;mkcid=1&amp;mkrid=711-53200-19255-0&amp;siteid=0&amp;campid=5339157451&amp;toolid=10001&amp;mkevt=1&amp;customid=checklist-xlsx","Find on eBay")</f>
        <v>Find on eBay</v>
      </c>
    </row>
    <row r="386">
      <c r="A386" t="inlineStr">
        <is>
          <t xml:space="preserve">91CUA-MT</t>
        </is>
      </c>
      <c r="B386" t="inlineStr">
        <is>
          <t xml:space="preserve">Mike Trout</t>
        </is>
      </c>
      <c r="C386" t="inlineStr">
        <is>
          <t xml:space="preserve">Los Angeles Angels</t>
        </is>
      </c>
      <c r="D386" t="inlineStr">
        <is>
          <t xml:space="preserve">1991 Topps Chrome Autographs</t>
        </is>
      </c>
      <c r="F386" t="str">
        <f>HYPERLINK("https://www.ebay.com/sch/i.html?_nkw=2026+Topps+Chrome+Update+Mike+Trout+auto&amp;mkcid=1&amp;mkrid=711-53200-19255-0&amp;siteid=0&amp;campid=5339157451&amp;toolid=10001&amp;mkevt=1&amp;customid=checklist-xlsx","Find on eBay")</f>
        <v>Find on eBay</v>
      </c>
    </row>
    <row r="387">
      <c r="A387" t="inlineStr">
        <is>
          <t xml:space="preserve">91CUA-MW</t>
        </is>
      </c>
      <c r="B387" t="inlineStr">
        <is>
          <t xml:space="preserve">Masyn Winn</t>
        </is>
      </c>
      <c r="C387" t="inlineStr">
        <is>
          <t xml:space="preserve">St. Louis Cardinals</t>
        </is>
      </c>
      <c r="D387" t="inlineStr">
        <is>
          <t xml:space="preserve">1991 Topps Chrome Autographs</t>
        </is>
      </c>
      <c r="F387" t="str">
        <f>HYPERLINK("https://www.ebay.com/sch/i.html?_nkw=2026+Topps+Chrome+Update+Masyn+Winn+auto&amp;mkcid=1&amp;mkrid=711-53200-19255-0&amp;siteid=0&amp;campid=5339157451&amp;toolid=10001&amp;mkevt=1&amp;customid=checklist-xlsx","Find on eBay")</f>
        <v>Find on eBay</v>
      </c>
    </row>
    <row r="388">
      <c r="A388" t="inlineStr">
        <is>
          <t xml:space="preserve">91CUA-NK</t>
        </is>
      </c>
      <c r="B388" t="inlineStr">
        <is>
          <t xml:space="preserve">Nick Kurtz</t>
        </is>
      </c>
      <c r="C388" t="inlineStr">
        <is>
          <t xml:space="preserve">Athletics</t>
        </is>
      </c>
      <c r="D388" t="inlineStr">
        <is>
          <t xml:space="preserve">1991 Topps Chrome Autographs</t>
        </is>
      </c>
      <c r="F388" t="str">
        <f>HYPERLINK("https://www.ebay.com/sch/i.html?_nkw=2026+Topps+Chrome+Update+Nick+Kurtz+auto&amp;mkcid=1&amp;mkrid=711-53200-19255-0&amp;siteid=0&amp;campid=5339157451&amp;toolid=10001&amp;mkevt=1&amp;customid=checklist-xlsx","Find on eBay")</f>
        <v>Find on eBay</v>
      </c>
    </row>
    <row r="389">
      <c r="A389" t="inlineStr">
        <is>
          <t xml:space="preserve">91CUA-NM</t>
        </is>
      </c>
      <c r="B389" t="inlineStr">
        <is>
          <t xml:space="preserve">Nolan McLean</t>
        </is>
      </c>
      <c r="C389" t="inlineStr">
        <is>
          <t xml:space="preserve">New York Mets</t>
        </is>
      </c>
      <c r="D389" t="inlineStr">
        <is>
          <t xml:space="preserve">1991 Topps Chrome Autographs</t>
        </is>
      </c>
      <c r="F389" t="str">
        <f>HYPERLINK("https://www.ebay.com/sch/i.html?_nkw=2026+Topps+Chrome+Update+Nolan+McLean+auto&amp;mkcid=1&amp;mkrid=711-53200-19255-0&amp;siteid=0&amp;campid=5339157451&amp;toolid=10001&amp;mkevt=1&amp;customid=checklist-xlsx","Find on eBay")</f>
        <v>Find on eBay</v>
      </c>
    </row>
    <row r="390">
      <c r="A390" t="inlineStr">
        <is>
          <t xml:space="preserve">91CUA-NS</t>
        </is>
      </c>
      <c r="B390" t="inlineStr">
        <is>
          <t xml:space="preserve">Noah Schultz</t>
        </is>
      </c>
      <c r="C390" t="inlineStr">
        <is>
          <t xml:space="preserve">Chicago White Sox</t>
        </is>
      </c>
      <c r="D390" t="inlineStr">
        <is>
          <t xml:space="preserve">1991 Topps Chrome Autographs</t>
        </is>
      </c>
      <c r="F390" t="str">
        <f>HYPERLINK("https://www.ebay.com/sch/i.html?_nkw=2026+Topps+Chrome+Update+Noah+Schultz+auto&amp;mkcid=1&amp;mkrid=711-53200-19255-0&amp;siteid=0&amp;campid=5339157451&amp;toolid=10001&amp;mkevt=1&amp;customid=checklist-xlsx","Find on eBay")</f>
        <v>Find on eBay</v>
      </c>
    </row>
    <row r="391">
      <c r="A391" t="inlineStr">
        <is>
          <t xml:space="preserve">91CUA-OA</t>
        </is>
      </c>
      <c r="B391" t="inlineStr">
        <is>
          <t xml:space="preserve">Ozzie Albies</t>
        </is>
      </c>
      <c r="C391" t="inlineStr">
        <is>
          <t xml:space="preserve">Atlanta Braves</t>
        </is>
      </c>
      <c r="D391" t="inlineStr">
        <is>
          <t xml:space="preserve">1991 Topps Chrome Autographs</t>
        </is>
      </c>
      <c r="F391" t="str">
        <f>HYPERLINK("https://www.ebay.com/sch/i.html?_nkw=2026+Topps+Chrome+Update+Ozzie+Albies+auto&amp;mkcid=1&amp;mkrid=711-53200-19255-0&amp;siteid=0&amp;campid=5339157451&amp;toolid=10001&amp;mkevt=1&amp;customid=checklist-xlsx","Find on eBay")</f>
        <v>Find on eBay</v>
      </c>
    </row>
    <row r="392">
      <c r="A392" t="inlineStr">
        <is>
          <t xml:space="preserve">91CUA-PM</t>
        </is>
      </c>
      <c r="B392" t="inlineStr">
        <is>
          <t xml:space="preserve">Parker Messick</t>
        </is>
      </c>
      <c r="C392" t="inlineStr">
        <is>
          <t xml:space="preserve">Cleveland Guardians</t>
        </is>
      </c>
      <c r="D392" t="inlineStr">
        <is>
          <t xml:space="preserve">1991 Topps Chrome Autographs</t>
        </is>
      </c>
      <c r="F392" t="str">
        <f>HYPERLINK("https://www.ebay.com/sch/i.html?_nkw=2026+Topps+Chrome+Update+Parker+Messick+auto&amp;mkcid=1&amp;mkrid=711-53200-19255-0&amp;siteid=0&amp;campid=5339157451&amp;toolid=10001&amp;mkevt=1&amp;customid=checklist-xlsx","Find on eBay")</f>
        <v>Find on eBay</v>
      </c>
    </row>
    <row r="393">
      <c r="A393" t="inlineStr">
        <is>
          <t xml:space="preserve">91CUA-PS</t>
        </is>
      </c>
      <c r="B393" t="inlineStr">
        <is>
          <t xml:space="preserve">Paul Skenes</t>
        </is>
      </c>
      <c r="C393" t="inlineStr">
        <is>
          <t xml:space="preserve">Pittsburgh Pirates</t>
        </is>
      </c>
      <c r="D393" t="inlineStr">
        <is>
          <t xml:space="preserve">1991 Topps Chrome Autographs</t>
        </is>
      </c>
      <c r="F393" t="str">
        <f>HYPERLINK("https://www.ebay.com/sch/i.html?_nkw=2026+Topps+Chrome+Update+Paul+Skenes+auto&amp;mkcid=1&amp;mkrid=711-53200-19255-0&amp;siteid=0&amp;campid=5339157451&amp;toolid=10001&amp;mkevt=1&amp;customid=checklist-xlsx","Find on eBay")</f>
        <v>Find on eBay</v>
      </c>
    </row>
    <row r="394">
      <c r="A394" t="inlineStr">
        <is>
          <t xml:space="preserve">91CUA-PT</t>
        </is>
      </c>
      <c r="B394" t="inlineStr">
        <is>
          <t xml:space="preserve">Payton Tolle</t>
        </is>
      </c>
      <c r="C394" t="inlineStr">
        <is>
          <t xml:space="preserve">Boston Red Sox</t>
        </is>
      </c>
      <c r="D394" t="inlineStr">
        <is>
          <t xml:space="preserve">1991 Topps Chrome Autographs</t>
        </is>
      </c>
      <c r="F394" t="str">
        <f>HYPERLINK("https://www.ebay.com/sch/i.html?_nkw=2026+Topps+Chrome+Update+Payton+Tolle+auto&amp;mkcid=1&amp;mkrid=711-53200-19255-0&amp;siteid=0&amp;campid=5339157451&amp;toolid=10001&amp;mkevt=1&amp;customid=checklist-xlsx","Find on eBay")</f>
        <v>Find on eBay</v>
      </c>
    </row>
    <row r="395">
      <c r="A395" t="inlineStr">
        <is>
          <t xml:space="preserve">91CUA-SL</t>
        </is>
      </c>
      <c r="B395" t="inlineStr">
        <is>
          <t xml:space="preserve">Shea Langeliers</t>
        </is>
      </c>
      <c r="C395" t="inlineStr">
        <is>
          <t xml:space="preserve">Athletics</t>
        </is>
      </c>
      <c r="D395" t="inlineStr">
        <is>
          <t xml:space="preserve">1991 Topps Chrome Autographs</t>
        </is>
      </c>
      <c r="F395" t="str">
        <f>HYPERLINK("https://www.ebay.com/sch/i.html?_nkw=2026+Topps+Chrome+Update+Shea+Langeliers+auto&amp;mkcid=1&amp;mkrid=711-53200-19255-0&amp;siteid=0&amp;campid=5339157451&amp;toolid=10001&amp;mkevt=1&amp;customid=checklist-xlsx","Find on eBay")</f>
        <v>Find on eBay</v>
      </c>
    </row>
    <row r="396">
      <c r="A396" t="inlineStr">
        <is>
          <t xml:space="preserve">91CUA-SMS</t>
        </is>
      </c>
      <c r="B396" t="inlineStr">
        <is>
          <t xml:space="preserve">Sung-Mun Song</t>
        </is>
      </c>
      <c r="C396" t="inlineStr">
        <is>
          <t xml:space="preserve">San Diego Padres</t>
        </is>
      </c>
      <c r="D396" t="inlineStr">
        <is>
          <t xml:space="preserve">1991 Topps Chrome Autographs</t>
        </is>
      </c>
      <c r="F396" t="str">
        <f>HYPERLINK("https://www.ebay.com/sch/i.html?_nkw=2026+Topps+Chrome+Update+Sung-Mun+Song+auto&amp;mkcid=1&amp;mkrid=711-53200-19255-0&amp;siteid=0&amp;campid=5339157451&amp;toolid=10001&amp;mkevt=1&amp;customid=checklist-xlsx","Find on eBay")</f>
        <v>Find on eBay</v>
      </c>
    </row>
    <row r="397">
      <c r="A397" t="inlineStr">
        <is>
          <t xml:space="preserve">91CUA-SO</t>
        </is>
      </c>
      <c r="B397" t="inlineStr">
        <is>
          <t xml:space="preserve">Shohei Ohtani</t>
        </is>
      </c>
      <c r="C397" t="inlineStr">
        <is>
          <t xml:space="preserve">Los Angeles Dodgers</t>
        </is>
      </c>
      <c r="D397" t="inlineStr">
        <is>
          <t xml:space="preserve">1991 Topps Chrome Autographs</t>
        </is>
      </c>
      <c r="F397" t="str">
        <f>HYPERLINK("https://www.ebay.com/sch/i.html?_nkw=2026+Topps+Chrome+Update+Shohei+Ohtani+auto&amp;mkcid=1&amp;mkrid=711-53200-19255-0&amp;siteid=0&amp;campid=5339157451&amp;toolid=10001&amp;mkevt=1&amp;customid=checklist-xlsx","Find on eBay")</f>
        <v>Find on eBay</v>
      </c>
    </row>
    <row r="398">
      <c r="A398" t="inlineStr">
        <is>
          <t xml:space="preserve">91CUA-SS</t>
        </is>
      </c>
      <c r="B398" t="inlineStr">
        <is>
          <t xml:space="preserve">Sal Stewart</t>
        </is>
      </c>
      <c r="C398" t="inlineStr">
        <is>
          <t xml:space="preserve">Cincinnati Reds</t>
        </is>
      </c>
      <c r="D398" t="inlineStr">
        <is>
          <t xml:space="preserve">1991 Topps Chrome Autographs</t>
        </is>
      </c>
      <c r="F398" t="str">
        <f>HYPERLINK("https://www.ebay.com/sch/i.html?_nkw=2026+Topps+Chrome+Update+Sal+Stewart+auto&amp;mkcid=1&amp;mkrid=711-53200-19255-0&amp;siteid=0&amp;campid=5339157451&amp;toolid=10001&amp;mkevt=1&amp;customid=checklist-xlsx","Find on eBay")</f>
        <v>Find on eBay</v>
      </c>
    </row>
    <row r="399">
      <c r="A399" t="inlineStr">
        <is>
          <t xml:space="preserve">91CUA-TB</t>
        </is>
      </c>
      <c r="B399" t="inlineStr">
        <is>
          <t xml:space="preserve">Travis Bazzana</t>
        </is>
      </c>
      <c r="C399" t="inlineStr">
        <is>
          <t xml:space="preserve">Cleveland Guardians</t>
        </is>
      </c>
      <c r="D399" t="inlineStr">
        <is>
          <t xml:space="preserve">1991 Topps Chrome Autographs</t>
        </is>
      </c>
      <c r="F399" t="str">
        <f>HYPERLINK("https://www.ebay.com/sch/i.html?_nkw=2026+Topps+Chrome+Update+Travis+Bazzana+auto&amp;mkcid=1&amp;mkrid=711-53200-19255-0&amp;siteid=0&amp;campid=5339157451&amp;toolid=10001&amp;mkevt=1&amp;customid=checklist-xlsx","Find on eBay")</f>
        <v>Find on eBay</v>
      </c>
    </row>
    <row r="400">
      <c r="A400" t="inlineStr">
        <is>
          <t xml:space="preserve">91CUA-TI</t>
        </is>
      </c>
      <c r="B400" t="inlineStr">
        <is>
          <t xml:space="preserve">Tatsuya Imai</t>
        </is>
      </c>
      <c r="C400" t="inlineStr">
        <is>
          <t xml:space="preserve">Houston Astros</t>
        </is>
      </c>
      <c r="D400" t="inlineStr">
        <is>
          <t xml:space="preserve">1991 Topps Chrome Autographs</t>
        </is>
      </c>
      <c r="F400" t="str">
        <f>HYPERLINK("https://www.ebay.com/sch/i.html?_nkw=2026+Topps+Chrome+Update+Tatsuya+Imai+auto&amp;mkcid=1&amp;mkrid=711-53200-19255-0&amp;siteid=0&amp;campid=5339157451&amp;toolid=10001&amp;mkevt=1&amp;customid=checklist-xlsx","Find on eBay")</f>
        <v>Find on eBay</v>
      </c>
    </row>
    <row r="401">
      <c r="A401" t="inlineStr">
        <is>
          <t xml:space="preserve">91CUA-TR</t>
        </is>
      </c>
      <c r="B401" t="inlineStr">
        <is>
          <t xml:space="preserve">TJ Rumfield</t>
        </is>
      </c>
      <c r="C401" t="inlineStr">
        <is>
          <t xml:space="preserve">Colorado Rockies</t>
        </is>
      </c>
      <c r="D401" t="inlineStr">
        <is>
          <t xml:space="preserve">1991 Topps Chrome Autographs</t>
        </is>
      </c>
      <c r="F401" t="str">
        <f>HYPERLINK("https://www.ebay.com/sch/i.html?_nkw=2026+Topps+Chrome+Update+TJ+Rumfield+auto&amp;mkcid=1&amp;mkrid=711-53200-19255-0&amp;siteid=0&amp;campid=5339157451&amp;toolid=10001&amp;mkevt=1&amp;customid=checklist-xlsx","Find on eBay")</f>
        <v>Find on eBay</v>
      </c>
    </row>
    <row r="402">
      <c r="A402" t="inlineStr">
        <is>
          <t xml:space="preserve">91CUA-TS</t>
        </is>
      </c>
      <c r="B402" t="inlineStr">
        <is>
          <t xml:space="preserve">Tarik Skubal</t>
        </is>
      </c>
      <c r="C402" t="inlineStr">
        <is>
          <t xml:space="preserve">Detroit Tigers</t>
        </is>
      </c>
      <c r="D402" t="inlineStr">
        <is>
          <t xml:space="preserve">1991 Topps Chrome Autographs</t>
        </is>
      </c>
      <c r="F402" t="str">
        <f>HYPERLINK("https://www.ebay.com/sch/i.html?_nkw=2026+Topps+Chrome+Update+Tarik+Skubal+auto&amp;mkcid=1&amp;mkrid=711-53200-19255-0&amp;siteid=0&amp;campid=5339157451&amp;toolid=10001&amp;mkevt=1&amp;customid=checklist-xlsx","Find on eBay")</f>
        <v>Find on eBay</v>
      </c>
    </row>
    <row r="403">
      <c r="A403" t="inlineStr">
        <is>
          <t xml:space="preserve">91CUA-TY</t>
        </is>
      </c>
      <c r="B403" t="inlineStr">
        <is>
          <t xml:space="preserve">Trey Yesavage</t>
        </is>
      </c>
      <c r="C403" t="inlineStr">
        <is>
          <t xml:space="preserve">Toronto Blue Jays</t>
        </is>
      </c>
      <c r="D403" t="inlineStr">
        <is>
          <t xml:space="preserve">1991 Topps Chrome Autographs</t>
        </is>
      </c>
      <c r="F403" t="str">
        <f>HYPERLINK("https://www.ebay.com/sch/i.html?_nkw=2026+Topps+Chrome+Update+Trey+Yesavage+auto&amp;mkcid=1&amp;mkrid=711-53200-19255-0&amp;siteid=0&amp;campid=5339157451&amp;toolid=10001&amp;mkevt=1&amp;customid=checklist-xlsx","Find on eBay")</f>
        <v>Find on eBay</v>
      </c>
    </row>
    <row r="404">
      <c r="A404" t="inlineStr">
        <is>
          <t xml:space="preserve">91CUA-VG</t>
        </is>
      </c>
      <c r="B404" t="inlineStr">
        <is>
          <t xml:space="preserve">Vladimir Guerrero Jr.</t>
        </is>
      </c>
      <c r="C404" t="inlineStr">
        <is>
          <t xml:space="preserve">Toronto Blue Jays</t>
        </is>
      </c>
      <c r="D404" t="inlineStr">
        <is>
          <t xml:space="preserve">1991 Topps Chrome Autographs</t>
        </is>
      </c>
      <c r="F404" t="str">
        <f>HYPERLINK("https://www.ebay.com/sch/i.html?_nkw=2026+Topps+Chrome+Update+Vladimir+Guerrero+Jr.+auto&amp;mkcid=1&amp;mkrid=711-53200-19255-0&amp;siteid=0&amp;campid=5339157451&amp;toolid=10001&amp;mkevt=1&amp;customid=checklist-xlsx","Find on eBay")</f>
        <v>Find on eBay</v>
      </c>
    </row>
    <row r="405">
      <c r="A405" t="inlineStr">
        <is>
          <t xml:space="preserve">91CUA-YA</t>
        </is>
      </c>
      <c r="B405" t="inlineStr">
        <is>
          <t xml:space="preserve">Yordan Alvarez</t>
        </is>
      </c>
      <c r="C405" t="inlineStr">
        <is>
          <t xml:space="preserve">Houston Astros</t>
        </is>
      </c>
      <c r="D405" t="inlineStr">
        <is>
          <t xml:space="preserve">1991 Topps Chrome Autographs</t>
        </is>
      </c>
      <c r="F405" t="str">
        <f>HYPERLINK("https://www.ebay.com/sch/i.html?_nkw=2026+Topps+Chrome+Update+Yordan+Alvarez+auto&amp;mkcid=1&amp;mkrid=711-53200-19255-0&amp;siteid=0&amp;campid=5339157451&amp;toolid=10001&amp;mkevt=1&amp;customid=checklist-xlsx","Find on eBay")</f>
        <v>Find on eBay</v>
      </c>
    </row>
    <row r="406">
      <c r="A406" t="inlineStr">
        <is>
          <t xml:space="preserve">91CUA-YD</t>
        </is>
      </c>
      <c r="B406" t="inlineStr">
        <is>
          <t xml:space="preserve">Yu Darvish</t>
        </is>
      </c>
      <c r="C406" t="inlineStr">
        <is>
          <t xml:space="preserve">San Diego Padres</t>
        </is>
      </c>
      <c r="D406" t="inlineStr">
        <is>
          <t xml:space="preserve">1991 Topps Chrome Autographs</t>
        </is>
      </c>
      <c r="F406" t="str">
        <f>HYPERLINK("https://www.ebay.com/sch/i.html?_nkw=2026+Topps+Chrome+Update+Yu+Darvish+auto&amp;mkcid=1&amp;mkrid=711-53200-19255-0&amp;siteid=0&amp;campid=5339157451&amp;toolid=10001&amp;mkevt=1&amp;customid=checklist-xlsx","Find on eBay")</f>
        <v>Find on eBay</v>
      </c>
    </row>
    <row r="407">
      <c r="A407" t="inlineStr">
        <is>
          <t xml:space="preserve">91CUA-YP</t>
        </is>
      </c>
      <c r="B407" t="inlineStr">
        <is>
          <t xml:space="preserve">Yohendrick Piñango</t>
        </is>
      </c>
      <c r="C407" t="inlineStr">
        <is>
          <t xml:space="preserve">Toronto Blue Jays</t>
        </is>
      </c>
      <c r="D407" t="inlineStr">
        <is>
          <t xml:space="preserve">1991 Topps Chrome Autographs</t>
        </is>
      </c>
      <c r="F407" t="str">
        <f>HYPERLINK("https://www.ebay.com/sch/i.html?_nkw=2026+Topps+Chrome+Update+Yohendrick+Pi%C3%B1ango+auto&amp;mkcid=1&amp;mkrid=711-53200-19255-0&amp;siteid=0&amp;campid=5339157451&amp;toolid=10001&amp;mkevt=1&amp;customid=checklist-xlsx","Find on eBay")</f>
        <v>Find on eBay</v>
      </c>
    </row>
    <row r="408">
      <c r="A408" t="inlineStr">
        <is>
          <t xml:space="preserve">91CUA-YY</t>
        </is>
      </c>
      <c r="B408" t="inlineStr">
        <is>
          <t xml:space="preserve">Yoshinobu Yamamoto</t>
        </is>
      </c>
      <c r="C408" t="inlineStr">
        <is>
          <t xml:space="preserve">Los Angeles Dodgers</t>
        </is>
      </c>
      <c r="D408" t="inlineStr">
        <is>
          <t xml:space="preserve">1991 Topps Chrome Autographs</t>
        </is>
      </c>
      <c r="F408" t="str">
        <f>HYPERLINK("https://www.ebay.com/sch/i.html?_nkw=2026+Topps+Chrome+Update+Yoshinobu+Yamamoto+auto&amp;mkcid=1&amp;mkrid=711-53200-19255-0&amp;siteid=0&amp;campid=5339157451&amp;toolid=10001&amp;mkevt=1&amp;customid=checklist-xlsx","Find on eBay")</f>
        <v>Find on eBay</v>
      </c>
    </row>
    <row r="409">
      <c r="A409" t="inlineStr">
        <is>
          <t xml:space="preserve">AC-AA</t>
        </is>
      </c>
      <c r="B409" t="inlineStr">
        <is>
          <t xml:space="preserve">Aaron Ashby</t>
        </is>
      </c>
      <c r="C409" t="inlineStr">
        <is>
          <t xml:space="preserve">Milwaukee Brewers</t>
        </is>
      </c>
      <c r="D409" t="inlineStr">
        <is>
          <t xml:space="preserve">Chrome Update Series Autographs</t>
        </is>
      </c>
      <c r="F409" t="str">
        <f>HYPERLINK("https://www.ebay.com/sch/i.html?_nkw=2026+Topps+Chrome+Update+Aaron+Ashby+auto&amp;mkcid=1&amp;mkrid=711-53200-19255-0&amp;siteid=0&amp;campid=5339157451&amp;toolid=10001&amp;mkevt=1&amp;customid=checklist-xlsx","Find on eBay")</f>
        <v>Find on eBay</v>
      </c>
    </row>
    <row r="410">
      <c r="A410" t="inlineStr">
        <is>
          <t xml:space="preserve">AC-AB</t>
        </is>
      </c>
      <c r="B410" t="inlineStr">
        <is>
          <t xml:space="preserve">Alex Bregman</t>
        </is>
      </c>
      <c r="C410" t="inlineStr">
        <is>
          <t xml:space="preserve">Chicago Cubs</t>
        </is>
      </c>
      <c r="D410" t="inlineStr">
        <is>
          <t xml:space="preserve">Chrome Update Series Autographs</t>
        </is>
      </c>
      <c r="F410" t="str">
        <f>HYPERLINK("https://www.ebay.com/sch/i.html?_nkw=2026+Topps+Chrome+Update+Alex+Bregman+auto&amp;mkcid=1&amp;mkrid=711-53200-19255-0&amp;siteid=0&amp;campid=5339157451&amp;toolid=10001&amp;mkevt=1&amp;customid=checklist-xlsx","Find on eBay")</f>
        <v>Find on eBay</v>
      </c>
    </row>
    <row r="411">
      <c r="A411" t="inlineStr">
        <is>
          <t xml:space="preserve">AC-AG</t>
        </is>
      </c>
      <c r="B411" t="inlineStr">
        <is>
          <t xml:space="preserve">Adolis García</t>
        </is>
      </c>
      <c r="C411" t="inlineStr">
        <is>
          <t xml:space="preserve">Philadelphia Phillies</t>
        </is>
      </c>
      <c r="D411" t="inlineStr">
        <is>
          <t xml:space="preserve">Chrome Update Series Autographs</t>
        </is>
      </c>
      <c r="F411" t="str">
        <f>HYPERLINK("https://www.ebay.com/sch/i.html?_nkw=2026+Topps+Chrome+Update+Adolis+Garc%C3%ADa+auto&amp;mkcid=1&amp;mkrid=711-53200-19255-0&amp;siteid=0&amp;campid=5339157451&amp;toolid=10001&amp;mkevt=1&amp;customid=checklist-xlsx","Find on eBay")</f>
        <v>Find on eBay</v>
      </c>
    </row>
    <row r="412">
      <c r="A412" t="inlineStr">
        <is>
          <t xml:space="preserve">AC-AN</t>
        </is>
      </c>
      <c r="B412" t="inlineStr">
        <is>
          <t xml:space="preserve">Anthony Nunez</t>
        </is>
      </c>
      <c r="C412" t="inlineStr">
        <is>
          <t xml:space="preserve">Baltimore Orioles</t>
        </is>
      </c>
      <c r="D412" t="inlineStr">
        <is>
          <t xml:space="preserve">Chrome Update Series Autographs</t>
        </is>
      </c>
      <c r="F412" t="str">
        <f>HYPERLINK("https://www.ebay.com/sch/i.html?_nkw=2026+Topps+Chrome+Update+Anthony+Nunez+auto&amp;mkcid=1&amp;mkrid=711-53200-19255-0&amp;siteid=0&amp;campid=5339157451&amp;toolid=10001&amp;mkevt=1&amp;customid=checklist-xlsx","Find on eBay")</f>
        <v>Find on eBay</v>
      </c>
    </row>
    <row r="413">
      <c r="A413" t="inlineStr">
        <is>
          <t xml:space="preserve">AC-AR</t>
        </is>
      </c>
      <c r="B413" t="inlineStr">
        <is>
          <t xml:space="preserve">Austin Riley</t>
        </is>
      </c>
      <c r="C413" t="inlineStr">
        <is>
          <t xml:space="preserve">Atlanta Braves</t>
        </is>
      </c>
      <c r="D413" t="inlineStr">
        <is>
          <t xml:space="preserve">Chrome Update Series Autographs</t>
        </is>
      </c>
      <c r="F413" t="str">
        <f>HYPERLINK("https://www.ebay.com/sch/i.html?_nkw=2026+Topps+Chrome+Update+Austin+Riley+auto&amp;mkcid=1&amp;mkrid=711-53200-19255-0&amp;siteid=0&amp;campid=5339157451&amp;toolid=10001&amp;mkevt=1&amp;customid=checklist-xlsx","Find on eBay")</f>
        <v>Find on eBay</v>
      </c>
    </row>
    <row r="414">
      <c r="A414" t="inlineStr">
        <is>
          <t xml:space="preserve">AC-AV</t>
        </is>
      </c>
      <c r="B414" t="inlineStr">
        <is>
          <t xml:space="preserve">Anthony Volpe</t>
        </is>
      </c>
      <c r="C414" t="inlineStr">
        <is>
          <t xml:space="preserve">New York Yankees</t>
        </is>
      </c>
      <c r="D414" t="inlineStr">
        <is>
          <t xml:space="preserve">Chrome Update Series Autographs</t>
        </is>
      </c>
      <c r="F414" t="str">
        <f>HYPERLINK("https://www.ebay.com/sch/i.html?_nkw=2026+Topps+Chrome+Update+Anthony+Volpe+auto&amp;mkcid=1&amp;mkrid=711-53200-19255-0&amp;siteid=0&amp;campid=5339157451&amp;toolid=10001&amp;mkevt=1&amp;customid=checklist-xlsx","Find on eBay")</f>
        <v>Find on eBay</v>
      </c>
    </row>
    <row r="415">
      <c r="A415" t="inlineStr">
        <is>
          <t xml:space="preserve">AC-BA</t>
        </is>
      </c>
      <c r="B415" t="inlineStr">
        <is>
          <t xml:space="preserve">Braxton Ashcraft</t>
        </is>
      </c>
      <c r="C415" t="inlineStr">
        <is>
          <t xml:space="preserve">Pittsburgh Pirates</t>
        </is>
      </c>
      <c r="D415" t="inlineStr">
        <is>
          <t xml:space="preserve">Chrome Update Series Autographs</t>
        </is>
      </c>
      <c r="F415" t="str">
        <f>HYPERLINK("https://www.ebay.com/sch/i.html?_nkw=2026+Topps+Chrome+Update+Braxton+Ashcraft+auto&amp;mkcid=1&amp;mkrid=711-53200-19255-0&amp;siteid=0&amp;campid=5339157451&amp;toolid=10001&amp;mkevt=1&amp;customid=checklist-xlsx","Find on eBay")</f>
        <v>Find on eBay</v>
      </c>
    </row>
    <row r="416">
      <c r="A416" t="inlineStr">
        <is>
          <t xml:space="preserve">AC-BB</t>
        </is>
      </c>
      <c r="B416" t="inlineStr">
        <is>
          <t xml:space="preserve">Byron Buxton</t>
        </is>
      </c>
      <c r="C416" t="inlineStr">
        <is>
          <t xml:space="preserve">Minnesota Twins</t>
        </is>
      </c>
      <c r="D416" t="inlineStr">
        <is>
          <t xml:space="preserve">Chrome Update Series Autographs</t>
        </is>
      </c>
      <c r="F416" t="str">
        <f>HYPERLINK("https://www.ebay.com/sch/i.html?_nkw=2026+Topps+Chrome+Update+Byron+Buxton+auto&amp;mkcid=1&amp;mkrid=711-53200-19255-0&amp;siteid=0&amp;campid=5339157451&amp;toolid=10001&amp;mkevt=1&amp;customid=checklist-xlsx","Find on eBay")</f>
        <v>Find on eBay</v>
      </c>
    </row>
    <row r="417">
      <c r="A417" t="inlineStr">
        <is>
          <t xml:space="preserve">AC-BD</t>
        </is>
      </c>
      <c r="B417" t="inlineStr">
        <is>
          <t xml:space="preserve">Brendan Donovan</t>
        </is>
      </c>
      <c r="C417" t="inlineStr">
        <is>
          <t xml:space="preserve">Seattle Mariners</t>
        </is>
      </c>
      <c r="D417" t="inlineStr">
        <is>
          <t xml:space="preserve">Chrome Update Series Autographs</t>
        </is>
      </c>
      <c r="F417" t="str">
        <f>HYPERLINK("https://www.ebay.com/sch/i.html?_nkw=2026+Topps+Chrome+Update+Brendan+Donovan+auto&amp;mkcid=1&amp;mkrid=711-53200-19255-0&amp;siteid=0&amp;campid=5339157451&amp;toolid=10001&amp;mkevt=1&amp;customid=checklist-xlsx","Find on eBay")</f>
        <v>Find on eBay</v>
      </c>
    </row>
    <row r="418">
      <c r="A418" t="inlineStr">
        <is>
          <t xml:space="preserve">AC-BL</t>
        </is>
      </c>
      <c r="B418" t="inlineStr">
        <is>
          <t xml:space="preserve">Brandon Lowe</t>
        </is>
      </c>
      <c r="C418" t="inlineStr">
        <is>
          <t xml:space="preserve">Pittsburgh Pirates</t>
        </is>
      </c>
      <c r="D418" t="inlineStr">
        <is>
          <t xml:space="preserve">Chrome Update Series Autographs</t>
        </is>
      </c>
      <c r="F418" t="str">
        <f>HYPERLINK("https://www.ebay.com/sch/i.html?_nkw=2026+Topps+Chrome+Update+Brandon+Lowe+auto&amp;mkcid=1&amp;mkrid=711-53200-19255-0&amp;siteid=0&amp;campid=5339157451&amp;toolid=10001&amp;mkevt=1&amp;customid=checklist-xlsx","Find on eBay")</f>
        <v>Find on eBay</v>
      </c>
    </row>
    <row r="419">
      <c r="A419" t="inlineStr">
        <is>
          <t xml:space="preserve">AC-BN</t>
        </is>
      </c>
      <c r="B419" t="inlineStr">
        <is>
          <t xml:space="preserve">Brandon Nimmo</t>
        </is>
      </c>
      <c r="C419" t="inlineStr">
        <is>
          <t xml:space="preserve">Texas Rangers</t>
        </is>
      </c>
      <c r="D419" t="inlineStr">
        <is>
          <t xml:space="preserve">Chrome Update Series Autographs</t>
        </is>
      </c>
      <c r="F419" t="str">
        <f>HYPERLINK("https://www.ebay.com/sch/i.html?_nkw=2026+Topps+Chrome+Update+Brandon+Nimmo+auto&amp;mkcid=1&amp;mkrid=711-53200-19255-0&amp;siteid=0&amp;campid=5339157451&amp;toolid=10001&amp;mkevt=1&amp;customid=checklist-xlsx","Find on eBay")</f>
        <v>Find on eBay</v>
      </c>
    </row>
    <row r="420">
      <c r="A420" t="inlineStr">
        <is>
          <t xml:space="preserve">AC-BS</t>
        </is>
      </c>
      <c r="B420" t="inlineStr">
        <is>
          <t xml:space="preserve">Brandon Sproat</t>
        </is>
      </c>
      <c r="C420" t="inlineStr">
        <is>
          <t xml:space="preserve">Milwaukee Brewers</t>
        </is>
      </c>
      <c r="D420" t="inlineStr">
        <is>
          <t xml:space="preserve">Chrome Update Series Autographs</t>
        </is>
      </c>
      <c r="F420" t="str">
        <f>HYPERLINK("https://www.ebay.com/sch/i.html?_nkw=2026+Topps+Chrome+Update+Brandon+Sproat+auto&amp;mkcid=1&amp;mkrid=711-53200-19255-0&amp;siteid=0&amp;campid=5339157451&amp;toolid=10001&amp;mkevt=1&amp;customid=checklist-xlsx","Find on eBay")</f>
        <v>Find on eBay</v>
      </c>
    </row>
    <row r="421">
      <c r="A421" t="inlineStr">
        <is>
          <t xml:space="preserve">AC-BSE</t>
        </is>
      </c>
      <c r="B421" t="inlineStr">
        <is>
          <t xml:space="preserve">Blake Snell</t>
        </is>
      </c>
      <c r="C421" t="inlineStr">
        <is>
          <t xml:space="preserve">Los Angeles Dodgers</t>
        </is>
      </c>
      <c r="D421" t="inlineStr">
        <is>
          <t xml:space="preserve">Chrome Update Series Autographs</t>
        </is>
      </c>
      <c r="F421" t="str">
        <f>HYPERLINK("https://www.ebay.com/sch/i.html?_nkw=2026+Topps+Chrome+Update+Blake+Snell+auto&amp;mkcid=1&amp;mkrid=711-53200-19255-0&amp;siteid=0&amp;campid=5339157451&amp;toolid=10001&amp;mkevt=1&amp;customid=checklist-xlsx","Find on eBay")</f>
        <v>Find on eBay</v>
      </c>
    </row>
    <row r="422">
      <c r="A422" t="inlineStr">
        <is>
          <t xml:space="preserve">AC-BV</t>
        </is>
      </c>
      <c r="B422" t="inlineStr">
        <is>
          <t xml:space="preserve">Brandon Valenzuela</t>
        </is>
      </c>
      <c r="C422" t="inlineStr">
        <is>
          <t xml:space="preserve">Toronto Blue Jays</t>
        </is>
      </c>
      <c r="D422" t="inlineStr">
        <is>
          <t xml:space="preserve">Chrome Update Series Autographs</t>
        </is>
      </c>
      <c r="F422" t="str">
        <f>HYPERLINK("https://www.ebay.com/sch/i.html?_nkw=2026+Topps+Chrome+Update+Brandon+Valenzuela+auto&amp;mkcid=1&amp;mkrid=711-53200-19255-0&amp;siteid=0&amp;campid=5339157451&amp;toolid=10001&amp;mkevt=1&amp;customid=checklist-xlsx","Find on eBay")</f>
        <v>Find on eBay</v>
      </c>
    </row>
    <row r="423">
      <c r="A423" t="inlineStr">
        <is>
          <t xml:space="preserve">AC-BW</t>
        </is>
      </c>
      <c r="B423" t="inlineStr">
        <is>
          <t xml:space="preserve">Ben Williamson</t>
        </is>
      </c>
      <c r="C423" t="inlineStr">
        <is>
          <t xml:space="preserve">Tampa Bay Rays</t>
        </is>
      </c>
      <c r="D423" t="inlineStr">
        <is>
          <t xml:space="preserve">Chrome Update Series Autographs</t>
        </is>
      </c>
      <c r="F423" t="str">
        <f>HYPERLINK("https://www.ebay.com/sch/i.html?_nkw=2026+Topps+Chrome+Update+Ben+Williamson+auto&amp;mkcid=1&amp;mkrid=711-53200-19255-0&amp;siteid=0&amp;campid=5339157451&amp;toolid=10001&amp;mkevt=1&amp;customid=checklist-xlsx","Find on eBay")</f>
        <v>Find on eBay</v>
      </c>
    </row>
    <row r="424">
      <c r="A424" t="inlineStr">
        <is>
          <t xml:space="preserve">AC-CC</t>
        </is>
      </c>
      <c r="B424" t="inlineStr">
        <is>
          <t xml:space="preserve">Coleman Crow</t>
        </is>
      </c>
      <c r="C424" t="inlineStr">
        <is>
          <t xml:space="preserve">Milwaukee Brewers</t>
        </is>
      </c>
      <c r="D424" t="inlineStr">
        <is>
          <t xml:space="preserve">Chrome Update Series Autographs</t>
        </is>
      </c>
      <c r="F424" t="str">
        <f>HYPERLINK("https://www.ebay.com/sch/i.html?_nkw=2026+Topps+Chrome+Update+Coleman+Crow+auto&amp;mkcid=1&amp;mkrid=711-53200-19255-0&amp;siteid=0&amp;campid=5339157451&amp;toolid=10001&amp;mkevt=1&amp;customid=checklist-xlsx","Find on eBay")</f>
        <v>Find on eBay</v>
      </c>
    </row>
    <row r="425">
      <c r="A425" t="inlineStr">
        <is>
          <t xml:space="preserve">AC-CH</t>
        </is>
      </c>
      <c r="B425" t="inlineStr">
        <is>
          <t xml:space="preserve">Colin Holderman</t>
        </is>
      </c>
      <c r="C425" t="inlineStr">
        <is>
          <t xml:space="preserve">Cleveland Guardians</t>
        </is>
      </c>
      <c r="D425" t="inlineStr">
        <is>
          <t xml:space="preserve">Chrome Update Series Autographs</t>
        </is>
      </c>
      <c r="F425" t="str">
        <f>HYPERLINK("https://www.ebay.com/sch/i.html?_nkw=2026+Topps+Chrome+Update+Colin+Holderman+auto&amp;mkcid=1&amp;mkrid=711-53200-19255-0&amp;siteid=0&amp;campid=5339157451&amp;toolid=10001&amp;mkevt=1&amp;customid=checklist-xlsx","Find on eBay")</f>
        <v>Find on eBay</v>
      </c>
    </row>
    <row r="426">
      <c r="A426" t="inlineStr">
        <is>
          <t xml:space="preserve">AC-CM</t>
        </is>
      </c>
      <c r="B426" t="inlineStr">
        <is>
          <t xml:space="preserve">Cedric Mullins</t>
        </is>
      </c>
      <c r="C426" t="inlineStr">
        <is>
          <t xml:space="preserve">Tampa Bay Rays</t>
        </is>
      </c>
      <c r="D426" t="inlineStr">
        <is>
          <t xml:space="preserve">Chrome Update Series Autographs</t>
        </is>
      </c>
      <c r="F426" t="str">
        <f>HYPERLINK("https://www.ebay.com/sch/i.html?_nkw=2026+Topps+Chrome+Update+Cedric+Mullins+auto&amp;mkcid=1&amp;mkrid=711-53200-19255-0&amp;siteid=0&amp;campid=5339157451&amp;toolid=10001&amp;mkevt=1&amp;customid=checklist-xlsx","Find on eBay")</f>
        <v>Find on eBay</v>
      </c>
    </row>
    <row r="427">
      <c r="A427" t="inlineStr">
        <is>
          <t xml:space="preserve">AC-CME</t>
        </is>
      </c>
      <c r="B427" t="inlineStr">
        <is>
          <t xml:space="preserve">Curtis Mead</t>
        </is>
      </c>
      <c r="C427" t="inlineStr">
        <is>
          <t xml:space="preserve">Washington Nationals</t>
        </is>
      </c>
      <c r="D427" t="inlineStr">
        <is>
          <t xml:space="preserve">Chrome Update Series Autographs</t>
        </is>
      </c>
      <c r="F427" t="str">
        <f>HYPERLINK("https://www.ebay.com/sch/i.html?_nkw=2026+Topps+Chrome+Update+Curtis+Mead+auto&amp;mkcid=1&amp;mkrid=711-53200-19255-0&amp;siteid=0&amp;campid=5339157451&amp;toolid=10001&amp;mkevt=1&amp;customid=checklist-xlsx","Find on eBay")</f>
        <v>Find on eBay</v>
      </c>
    </row>
    <row r="428">
      <c r="A428" t="inlineStr">
        <is>
          <t xml:space="preserve">AC-CP</t>
        </is>
      </c>
      <c r="B428" t="inlineStr">
        <is>
          <t xml:space="preserve">Cody Ponce</t>
        </is>
      </c>
      <c r="C428" t="inlineStr">
        <is>
          <t xml:space="preserve">Toronto Blue Jays</t>
        </is>
      </c>
      <c r="D428" t="inlineStr">
        <is>
          <t xml:space="preserve">Chrome Update Series Autographs</t>
        </is>
      </c>
      <c r="F428" t="str">
        <f>HYPERLINK("https://www.ebay.com/sch/i.html?_nkw=2026+Topps+Chrome+Update+Cody+Ponce+auto&amp;mkcid=1&amp;mkrid=711-53200-19255-0&amp;siteid=0&amp;campid=5339157451&amp;toolid=10001&amp;mkevt=1&amp;customid=checklist-xlsx","Find on eBay")</f>
        <v>Find on eBay</v>
      </c>
    </row>
    <row r="429">
      <c r="A429" t="inlineStr">
        <is>
          <t xml:space="preserve">AC-CS</t>
        </is>
      </c>
      <c r="B429" t="inlineStr">
        <is>
          <t xml:space="preserve">Cristopher Sánchez</t>
        </is>
      </c>
      <c r="C429" t="inlineStr">
        <is>
          <t xml:space="preserve">Philadelphia Phillies</t>
        </is>
      </c>
      <c r="D429" t="inlineStr">
        <is>
          <t xml:space="preserve">Chrome Update Series Autographs</t>
        </is>
      </c>
      <c r="F429" t="str">
        <f>HYPERLINK("https://www.ebay.com/sch/i.html?_nkw=2026+Topps+Chrome+Update+Cristopher+S%C3%A1nchez+auto&amp;mkcid=1&amp;mkrid=711-53200-19255-0&amp;siteid=0&amp;campid=5339157451&amp;toolid=10001&amp;mkevt=1&amp;customid=checklist-xlsx","Find on eBay")</f>
        <v>Find on eBay</v>
      </c>
    </row>
    <row r="430">
      <c r="A430" t="inlineStr">
        <is>
          <t xml:space="preserve">AC-DB</t>
        </is>
      </c>
      <c r="B430" t="inlineStr">
        <is>
          <t xml:space="preserve">David Bednar</t>
        </is>
      </c>
      <c r="C430" t="inlineStr">
        <is>
          <t xml:space="preserve">New York Yankees</t>
        </is>
      </c>
      <c r="D430" t="inlineStr">
        <is>
          <t xml:space="preserve">Chrome Update Series Autographs</t>
        </is>
      </c>
      <c r="F430" t="str">
        <f>HYPERLINK("https://www.ebay.com/sch/i.html?_nkw=2026+Topps+Chrome+Update+David+Bednar+auto&amp;mkcid=1&amp;mkrid=711-53200-19255-0&amp;siteid=0&amp;campid=5339157451&amp;toolid=10001&amp;mkevt=1&amp;customid=checklist-xlsx","Find on eBay")</f>
        <v>Find on eBay</v>
      </c>
    </row>
    <row r="431">
      <c r="A431" t="inlineStr">
        <is>
          <t xml:space="preserve">AC-DC</t>
        </is>
      </c>
      <c r="B431" t="inlineStr">
        <is>
          <t xml:space="preserve">Dylan Cease</t>
        </is>
      </c>
      <c r="C431" t="inlineStr">
        <is>
          <t xml:space="preserve">Toronto Blue Jays</t>
        </is>
      </c>
      <c r="D431" t="inlineStr">
        <is>
          <t xml:space="preserve">Chrome Update Series Autographs</t>
        </is>
      </c>
      <c r="F431" t="str">
        <f>HYPERLINK("https://www.ebay.com/sch/i.html?_nkw=2026+Topps+Chrome+Update+Dylan+Cease+auto&amp;mkcid=1&amp;mkrid=711-53200-19255-0&amp;siteid=0&amp;campid=5339157451&amp;toolid=10001&amp;mkevt=1&amp;customid=checklist-xlsx","Find on eBay")</f>
        <v>Find on eBay</v>
      </c>
    </row>
    <row r="432">
      <c r="A432" t="inlineStr">
        <is>
          <t xml:space="preserve">AC-DD</t>
        </is>
      </c>
      <c r="B432" t="inlineStr">
        <is>
          <t xml:space="preserve">Deyvison De Los Santos</t>
        </is>
      </c>
      <c r="C432" t="inlineStr">
        <is>
          <t xml:space="preserve">Miami Marlins</t>
        </is>
      </c>
      <c r="D432" t="inlineStr">
        <is>
          <t xml:space="preserve">Chrome Update Series Autographs</t>
        </is>
      </c>
      <c r="F432" t="str">
        <f>HYPERLINK("https://www.ebay.com/sch/i.html?_nkw=2026+Topps+Chrome+Update+Deyvison+De+Los+Santos+auto&amp;mkcid=1&amp;mkrid=711-53200-19255-0&amp;siteid=0&amp;campid=5339157451&amp;toolid=10001&amp;mkevt=1&amp;customid=checklist-xlsx","Find on eBay")</f>
        <v>Find on eBay</v>
      </c>
    </row>
    <row r="433">
      <c r="A433" t="inlineStr">
        <is>
          <t xml:space="preserve">AC-DM</t>
        </is>
      </c>
      <c r="B433" t="inlineStr">
        <is>
          <t xml:space="preserve">Dustin May</t>
        </is>
      </c>
      <c r="C433" t="inlineStr">
        <is>
          <t xml:space="preserve">St. Louis Cardinals</t>
        </is>
      </c>
      <c r="D433" t="inlineStr">
        <is>
          <t xml:space="preserve">Chrome Update Series Autographs</t>
        </is>
      </c>
      <c r="F433" t="str">
        <f>HYPERLINK("https://www.ebay.com/sch/i.html?_nkw=2026+Topps+Chrome+Update+Dustin+May+auto&amp;mkcid=1&amp;mkrid=711-53200-19255-0&amp;siteid=0&amp;campid=5339157451&amp;toolid=10001&amp;mkevt=1&amp;customid=checklist-xlsx","Find on eBay")</f>
        <v>Find on eBay</v>
      </c>
    </row>
    <row r="434">
      <c r="A434" t="inlineStr">
        <is>
          <t xml:space="preserve">AC-DMY</t>
        </is>
      </c>
      <c r="B434" t="inlineStr">
        <is>
          <t xml:space="preserve">Dane Myers</t>
        </is>
      </c>
      <c r="C434" t="inlineStr">
        <is>
          <t xml:space="preserve">Cincinnati Reds</t>
        </is>
      </c>
      <c r="D434" t="inlineStr">
        <is>
          <t xml:space="preserve">Chrome Update Series Autographs</t>
        </is>
      </c>
      <c r="F434" t="str">
        <f>HYPERLINK("https://www.ebay.com/sch/i.html?_nkw=2026+Topps+Chrome+Update+Dane+Myers+auto&amp;mkcid=1&amp;mkrid=711-53200-19255-0&amp;siteid=0&amp;campid=5339157451&amp;toolid=10001&amp;mkevt=1&amp;customid=checklist-xlsx","Find on eBay")</f>
        <v>Find on eBay</v>
      </c>
    </row>
    <row r="435">
      <c r="A435" t="inlineStr">
        <is>
          <t xml:space="preserve">AC-DS</t>
        </is>
      </c>
      <c r="B435" t="inlineStr">
        <is>
          <t xml:space="preserve">Daniel Susac</t>
        </is>
      </c>
      <c r="C435" t="inlineStr">
        <is>
          <t xml:space="preserve">San Francisco Giants</t>
        </is>
      </c>
      <c r="D435" t="inlineStr">
        <is>
          <t xml:space="preserve">Chrome Update Series Autographs</t>
        </is>
      </c>
      <c r="F435" t="str">
        <f>HYPERLINK("https://www.ebay.com/sch/i.html?_nkw=2026+Topps+Chrome+Update+Daniel+Susac+auto&amp;mkcid=1&amp;mkrid=711-53200-19255-0&amp;siteid=0&amp;campid=5339157451&amp;toolid=10001&amp;mkevt=1&amp;customid=checklist-xlsx","Find on eBay")</f>
        <v>Find on eBay</v>
      </c>
    </row>
    <row r="436">
      <c r="A436" t="inlineStr">
        <is>
          <t xml:space="preserve">AC-ER</t>
        </is>
      </c>
      <c r="B436" t="inlineStr">
        <is>
          <t xml:space="preserve">Eduardo Rivera</t>
        </is>
      </c>
      <c r="C436" t="inlineStr">
        <is>
          <t xml:space="preserve">Boston Red Sox</t>
        </is>
      </c>
      <c r="D436" t="inlineStr">
        <is>
          <t xml:space="preserve">Chrome Update Series Autographs</t>
        </is>
      </c>
      <c r="F436" t="str">
        <f>HYPERLINK("https://www.ebay.com/sch/i.html?_nkw=2026+Topps+Chrome+Update+Eduardo+Rivera+auto&amp;mkcid=1&amp;mkrid=711-53200-19255-0&amp;siteid=0&amp;campid=5339157451&amp;toolid=10001&amp;mkevt=1&amp;customid=checklist-xlsx","Find on eBay")</f>
        <v>Find on eBay</v>
      </c>
    </row>
    <row r="437">
      <c r="A437" t="inlineStr">
        <is>
          <t xml:space="preserve">AC-ERO</t>
        </is>
      </c>
      <c r="B437" t="inlineStr">
        <is>
          <t xml:space="preserve">Elmer Rodríguez</t>
        </is>
      </c>
      <c r="C437" t="inlineStr">
        <is>
          <t xml:space="preserve">New York Yankees</t>
        </is>
      </c>
      <c r="D437" t="inlineStr">
        <is>
          <t xml:space="preserve">Chrome Update Series Autographs</t>
        </is>
      </c>
      <c r="F437" t="str">
        <f>HYPERLINK("https://www.ebay.com/sch/i.html?_nkw=2026+Topps+Chrome+Update+Elmer+Rodr%C3%ADguez+auto&amp;mkcid=1&amp;mkrid=711-53200-19255-0&amp;siteid=0&amp;campid=5339157451&amp;toolid=10001&amp;mkevt=1&amp;customid=checklist-xlsx","Find on eBay")</f>
        <v>Find on eBay</v>
      </c>
    </row>
    <row r="438">
      <c r="A438" t="inlineStr">
        <is>
          <t xml:space="preserve">AC-EROD</t>
        </is>
      </c>
      <c r="B438" t="inlineStr">
        <is>
          <t xml:space="preserve">Eduardo Rodriguez</t>
        </is>
      </c>
      <c r="C438" t="inlineStr">
        <is>
          <t xml:space="preserve">Arizona Diamondbacks</t>
        </is>
      </c>
      <c r="D438" t="inlineStr">
        <is>
          <t xml:space="preserve">Chrome Update Series Autographs</t>
        </is>
      </c>
      <c r="F438" t="str">
        <f>HYPERLINK("https://www.ebay.com/sch/i.html?_nkw=2026+Topps+Chrome+Update+Eduardo+Rodriguez+auto&amp;mkcid=1&amp;mkrid=711-53200-19255-0&amp;siteid=0&amp;campid=5339157451&amp;toolid=10001&amp;mkevt=1&amp;customid=checklist-xlsx","Find on eBay")</f>
        <v>Find on eBay</v>
      </c>
    </row>
    <row r="439">
      <c r="A439" t="inlineStr">
        <is>
          <t xml:space="preserve">AC-ES</t>
        </is>
      </c>
      <c r="B439" t="inlineStr">
        <is>
          <t xml:space="preserve">Eugenio Suárez</t>
        </is>
      </c>
      <c r="C439" t="inlineStr">
        <is>
          <t xml:space="preserve">Cincinnati Reds</t>
        </is>
      </c>
      <c r="D439" t="inlineStr">
        <is>
          <t xml:space="preserve">Chrome Update Series Autographs</t>
        </is>
      </c>
      <c r="F439" t="str">
        <f>HYPERLINK("https://www.ebay.com/sch/i.html?_nkw=2026+Topps+Chrome+Update+Eugenio+Su%C3%A1rez+auto&amp;mkcid=1&amp;mkrid=711-53200-19255-0&amp;siteid=0&amp;campid=5339157451&amp;toolid=10001&amp;mkevt=1&amp;customid=checklist-xlsx","Find on eBay")</f>
        <v>Find on eBay</v>
      </c>
    </row>
    <row r="440">
      <c r="A440" t="inlineStr">
        <is>
          <t xml:space="preserve">AC-FP</t>
        </is>
      </c>
      <c r="B440" t="inlineStr">
        <is>
          <t xml:space="preserve">Freddy Peralta</t>
        </is>
      </c>
      <c r="C440" t="inlineStr">
        <is>
          <t xml:space="preserve">New York Mets</t>
        </is>
      </c>
      <c r="D440" t="inlineStr">
        <is>
          <t xml:space="preserve">Chrome Update Series Autographs</t>
        </is>
      </c>
      <c r="F440" t="str">
        <f>HYPERLINK("https://www.ebay.com/sch/i.html?_nkw=2026+Topps+Chrome+Update+Freddy+Peralta+auto&amp;mkcid=1&amp;mkrid=711-53200-19255-0&amp;siteid=0&amp;campid=5339157451&amp;toolid=10001&amp;mkevt=1&amp;customid=checklist-xlsx","Find on eBay")</f>
        <v>Find on eBay</v>
      </c>
    </row>
    <row r="441">
      <c r="A441" t="inlineStr">
        <is>
          <t xml:space="preserve">AC-FR</t>
        </is>
      </c>
      <c r="B441" t="inlineStr">
        <is>
          <t xml:space="preserve">Felix Reyes</t>
        </is>
      </c>
      <c r="C441" t="inlineStr">
        <is>
          <t xml:space="preserve">Philadelphia Phillies</t>
        </is>
      </c>
      <c r="D441" t="inlineStr">
        <is>
          <t xml:space="preserve">Chrome Update Series Autographs</t>
        </is>
      </c>
      <c r="F441" t="str">
        <f>HYPERLINK("https://www.ebay.com/sch/i.html?_nkw=2026+Topps+Chrome+Update+Felix+Reyes+auto&amp;mkcid=1&amp;mkrid=711-53200-19255-0&amp;siteid=0&amp;campid=5339157451&amp;toolid=10001&amp;mkevt=1&amp;customid=checklist-xlsx","Find on eBay")</f>
        <v>Find on eBay</v>
      </c>
    </row>
    <row r="442">
      <c r="A442" t="inlineStr">
        <is>
          <t xml:space="preserve">AC-GH</t>
        </is>
      </c>
      <c r="B442" t="inlineStr">
        <is>
          <t xml:space="preserve">Gunnar Henderson</t>
        </is>
      </c>
      <c r="C442" t="inlineStr">
        <is>
          <t xml:space="preserve">Baltimore Orioles</t>
        </is>
      </c>
      <c r="D442" t="inlineStr">
        <is>
          <t xml:space="preserve">Chrome Update Series Autographs</t>
        </is>
      </c>
      <c r="F442" t="str">
        <f>HYPERLINK("https://www.ebay.com/sch/i.html?_nkw=2026+Topps+Chrome+Update+Gunnar+Henderson+auto&amp;mkcid=1&amp;mkrid=711-53200-19255-0&amp;siteid=0&amp;campid=5339157451&amp;toolid=10001&amp;mkevt=1&amp;customid=checklist-xlsx","Find on eBay")</f>
        <v>Find on eBay</v>
      </c>
    </row>
    <row r="443">
      <c r="A443" t="inlineStr">
        <is>
          <t xml:space="preserve">AC-GS</t>
        </is>
      </c>
      <c r="B443" t="inlineStr">
        <is>
          <t xml:space="preserve">Gregory Soto</t>
        </is>
      </c>
      <c r="C443" t="inlineStr">
        <is>
          <t xml:space="preserve">Pittsburgh Pirates</t>
        </is>
      </c>
      <c r="D443" t="inlineStr">
        <is>
          <t xml:space="preserve">Chrome Update Series Autographs</t>
        </is>
      </c>
      <c r="F443" t="str">
        <f>HYPERLINK("https://www.ebay.com/sch/i.html?_nkw=2026+Topps+Chrome+Update+Gregory+Soto+auto&amp;mkcid=1&amp;mkrid=711-53200-19255-0&amp;siteid=0&amp;campid=5339157451&amp;toolid=10001&amp;mkevt=1&amp;customid=checklist-xlsx","Find on eBay")</f>
        <v>Find on eBay</v>
      </c>
    </row>
    <row r="444">
      <c r="A444" t="inlineStr">
        <is>
          <t xml:space="preserve">AC-GSP</t>
        </is>
      </c>
      <c r="B444" t="inlineStr">
        <is>
          <t xml:space="preserve">George Springer</t>
        </is>
      </c>
      <c r="C444" t="inlineStr">
        <is>
          <t xml:space="preserve">Toronto Blue Jays</t>
        </is>
      </c>
      <c r="D444" t="inlineStr">
        <is>
          <t xml:space="preserve">Chrome Update Series Autographs</t>
        </is>
      </c>
      <c r="F444" t="str">
        <f>HYPERLINK("https://www.ebay.com/sch/i.html?_nkw=2026+Topps+Chrome+Update+George+Springer+auto&amp;mkcid=1&amp;mkrid=711-53200-19255-0&amp;siteid=0&amp;campid=5339157451&amp;toolid=10001&amp;mkevt=1&amp;customid=checklist-xlsx","Find on eBay")</f>
        <v>Find on eBay</v>
      </c>
    </row>
    <row r="445">
      <c r="A445" t="inlineStr">
        <is>
          <t xml:space="preserve">AC-IV</t>
        </is>
      </c>
      <c r="B445" t="inlineStr">
        <is>
          <t xml:space="preserve">Ildemaro Vargas</t>
        </is>
      </c>
      <c r="C445" t="inlineStr">
        <is>
          <t xml:space="preserve">Arizona Diamondbacks</t>
        </is>
      </c>
      <c r="D445" t="inlineStr">
        <is>
          <t xml:space="preserve">Chrome Update Series Autographs</t>
        </is>
      </c>
      <c r="F445" t="str">
        <f>HYPERLINK("https://www.ebay.com/sch/i.html?_nkw=2026+Topps+Chrome+Update+Ildemaro+Vargas+auto&amp;mkcid=1&amp;mkrid=711-53200-19255-0&amp;siteid=0&amp;campid=5339157451&amp;toolid=10001&amp;mkevt=1&amp;customid=checklist-xlsx","Find on eBay")</f>
        <v>Find on eBay</v>
      </c>
    </row>
    <row r="446">
      <c r="A446" t="inlineStr">
        <is>
          <t xml:space="preserve">AC-JB</t>
        </is>
      </c>
      <c r="B446" t="inlineStr">
        <is>
          <t xml:space="preserve">Juan Brito</t>
        </is>
      </c>
      <c r="C446" t="inlineStr">
        <is>
          <t xml:space="preserve">Cleveland Guardians</t>
        </is>
      </c>
      <c r="D446" t="inlineStr">
        <is>
          <t xml:space="preserve">Chrome Update Series Autographs</t>
        </is>
      </c>
      <c r="F446" t="str">
        <f>HYPERLINK("https://www.ebay.com/sch/i.html?_nkw=2026+Topps+Chrome+Update+Juan+Brito+auto&amp;mkcid=1&amp;mkrid=711-53200-19255-0&amp;siteid=0&amp;campid=5339157451&amp;toolid=10001&amp;mkevt=1&amp;customid=checklist-xlsx","Find on eBay")</f>
        <v>Find on eBay</v>
      </c>
    </row>
    <row r="447">
      <c r="A447" t="inlineStr">
        <is>
          <t xml:space="preserve">AC-JBA</t>
        </is>
      </c>
      <c r="B447" t="inlineStr">
        <is>
          <t xml:space="preserve">Jake Bauers</t>
        </is>
      </c>
      <c r="C447" t="inlineStr">
        <is>
          <t xml:space="preserve">Milwaukee Brewers</t>
        </is>
      </c>
      <c r="D447" t="inlineStr">
        <is>
          <t xml:space="preserve">Chrome Update Series Autographs</t>
        </is>
      </c>
      <c r="F447" t="str">
        <f>HYPERLINK("https://www.ebay.com/sch/i.html?_nkw=2026+Topps+Chrome+Update+Jake+Bauers+auto&amp;mkcid=1&amp;mkrid=711-53200-19255-0&amp;siteid=0&amp;campid=5339157451&amp;toolid=10001&amp;mkevt=1&amp;customid=checklist-xlsx","Find on eBay")</f>
        <v>Find on eBay</v>
      </c>
    </row>
    <row r="448">
      <c r="A448" t="inlineStr">
        <is>
          <t xml:space="preserve">AC-JBE</t>
        </is>
      </c>
      <c r="B448" t="inlineStr">
        <is>
          <t xml:space="preserve">Jake Bennett</t>
        </is>
      </c>
      <c r="C448" t="inlineStr">
        <is>
          <t xml:space="preserve">Boston Red Sox</t>
        </is>
      </c>
      <c r="D448" t="inlineStr">
        <is>
          <t xml:space="preserve">Chrome Update Series Autographs</t>
        </is>
      </c>
      <c r="F448" t="str">
        <f>HYPERLINK("https://www.ebay.com/sch/i.html?_nkw=2026+Topps+Chrome+Update+Jake+Bennett+auto&amp;mkcid=1&amp;mkrid=711-53200-19255-0&amp;siteid=0&amp;campid=5339157451&amp;toolid=10001&amp;mkevt=1&amp;customid=checklist-xlsx","Find on eBay")</f>
        <v>Find on eBay</v>
      </c>
    </row>
    <row r="449">
      <c r="A449" t="inlineStr">
        <is>
          <t xml:space="preserve">AC-JD</t>
        </is>
      </c>
      <c r="B449" t="inlineStr">
        <is>
          <t xml:space="preserve">Jhoan Duran</t>
        </is>
      </c>
      <c r="C449" t="inlineStr">
        <is>
          <t xml:space="preserve">Philadelphia Phillies</t>
        </is>
      </c>
      <c r="D449" t="inlineStr">
        <is>
          <t xml:space="preserve">Chrome Update Series Autographs</t>
        </is>
      </c>
      <c r="F449" t="str">
        <f>HYPERLINK("https://www.ebay.com/sch/i.html?_nkw=2026+Topps+Chrome+Update+Jhoan+Duran+auto&amp;mkcid=1&amp;mkrid=711-53200-19255-0&amp;siteid=0&amp;campid=5339157451&amp;toolid=10001&amp;mkevt=1&amp;customid=checklist-xlsx","Find on eBay")</f>
        <v>Find on eBay</v>
      </c>
    </row>
    <row r="450">
      <c r="A450" t="inlineStr">
        <is>
          <t xml:space="preserve">AC-JF</t>
        </is>
      </c>
      <c r="B450" t="inlineStr">
        <is>
          <t xml:space="preserve">Jose Fernandez</t>
        </is>
      </c>
      <c r="C450" t="inlineStr">
        <is>
          <t xml:space="preserve">Arizona Diamondbacks</t>
        </is>
      </c>
      <c r="D450" t="inlineStr">
        <is>
          <t xml:space="preserve">Chrome Update Series Autographs</t>
        </is>
      </c>
      <c r="F450" t="str">
        <f>HYPERLINK("https://www.ebay.com/sch/i.html?_nkw=2026+Topps+Chrome+Update+Jose+Fernandez+auto&amp;mkcid=1&amp;mkrid=711-53200-19255-0&amp;siteid=0&amp;campid=5339157451&amp;toolid=10001&amp;mkevt=1&amp;customid=checklist-xlsx","Find on eBay")</f>
        <v>Find on eBay</v>
      </c>
    </row>
    <row r="451">
      <c r="A451" t="inlineStr">
        <is>
          <t xml:space="preserve">AC-JFR</t>
        </is>
      </c>
      <c r="B451" t="inlineStr">
        <is>
          <t xml:space="preserve">Jose Franco</t>
        </is>
      </c>
      <c r="C451" t="inlineStr">
        <is>
          <t xml:space="preserve">Cincinnati Reds</t>
        </is>
      </c>
      <c r="D451" t="inlineStr">
        <is>
          <t xml:space="preserve">Chrome Update Series Autographs</t>
        </is>
      </c>
      <c r="F451" t="str">
        <f>HYPERLINK("https://www.ebay.com/sch/i.html?_nkw=2026+Topps+Chrome+Update+Jose+Franco+auto&amp;mkcid=1&amp;mkrid=711-53200-19255-0&amp;siteid=0&amp;campid=5339157451&amp;toolid=10001&amp;mkevt=1&amp;customid=checklist-xlsx","Find on eBay")</f>
        <v>Find on eBay</v>
      </c>
    </row>
    <row r="452">
      <c r="A452" t="inlineStr">
        <is>
          <t xml:space="preserve">AC-JJ</t>
        </is>
      </c>
      <c r="B452" t="inlineStr">
        <is>
          <t xml:space="preserve">Jim Jarvis</t>
        </is>
      </c>
      <c r="C452" t="inlineStr">
        <is>
          <t xml:space="preserve">Atlanta Braves</t>
        </is>
      </c>
      <c r="D452" t="inlineStr">
        <is>
          <t xml:space="preserve">Chrome Update Series Autographs</t>
        </is>
      </c>
      <c r="F452" t="str">
        <f>HYPERLINK("https://www.ebay.com/sch/i.html?_nkw=2026+Topps+Chrome+Update+Jim+Jarvis+auto&amp;mkcid=1&amp;mkrid=711-53200-19255-0&amp;siteid=0&amp;campid=5339157451&amp;toolid=10001&amp;mkevt=1&amp;customid=checklist-xlsx","Find on eBay")</f>
        <v>Find on eBay</v>
      </c>
    </row>
    <row r="453">
      <c r="A453" t="inlineStr">
        <is>
          <t xml:space="preserve">AC-JJB</t>
        </is>
      </c>
      <c r="B453" t="inlineStr">
        <is>
          <t xml:space="preserve">JJ Bleday</t>
        </is>
      </c>
      <c r="C453" t="inlineStr">
        <is>
          <t xml:space="preserve">Cincinnati Reds</t>
        </is>
      </c>
      <c r="D453" t="inlineStr">
        <is>
          <t xml:space="preserve">Chrome Update Series Autographs</t>
        </is>
      </c>
      <c r="F453" t="str">
        <f>HYPERLINK("https://www.ebay.com/sch/i.html?_nkw=2026+Topps+Chrome+Update+JJ+Bleday+auto&amp;mkcid=1&amp;mkrid=711-53200-19255-0&amp;siteid=0&amp;campid=5339157451&amp;toolid=10001&amp;mkevt=1&amp;customid=checklist-xlsx","Find on eBay")</f>
        <v>Find on eBay</v>
      </c>
    </row>
    <row r="454">
      <c r="A454" t="inlineStr">
        <is>
          <t xml:space="preserve">AC-JK</t>
        </is>
      </c>
      <c r="B454" t="inlineStr">
        <is>
          <t xml:space="preserve">John Klein</t>
        </is>
      </c>
      <c r="C454" t="inlineStr">
        <is>
          <t xml:space="preserve">Minnesota Twins</t>
        </is>
      </c>
      <c r="D454" t="inlineStr">
        <is>
          <t xml:space="preserve">Chrome Update Series Autographs</t>
        </is>
      </c>
      <c r="F454" t="str">
        <f>HYPERLINK("https://www.ebay.com/sch/i.html?_nkw=2026+Topps+Chrome+Update+John+Klein+auto&amp;mkcid=1&amp;mkrid=711-53200-19255-0&amp;siteid=0&amp;campid=5339157451&amp;toolid=10001&amp;mkevt=1&amp;customid=checklist-xlsx","Find on eBay")</f>
        <v>Find on eBay</v>
      </c>
    </row>
    <row r="455">
      <c r="A455" t="inlineStr">
        <is>
          <t xml:space="preserve">AC-JP</t>
        </is>
      </c>
      <c r="B455" t="inlineStr">
        <is>
          <t xml:space="preserve">Jeremy Peña</t>
        </is>
      </c>
      <c r="C455" t="inlineStr">
        <is>
          <t xml:space="preserve">Houston Astros</t>
        </is>
      </c>
      <c r="D455" t="inlineStr">
        <is>
          <t xml:space="preserve">Chrome Update Series Autographs</t>
        </is>
      </c>
      <c r="F455" t="str">
        <f>HYPERLINK("https://www.ebay.com/sch/i.html?_nkw=2026+Topps+Chrome+Update+Jeremy+Pe%C3%B1a+auto&amp;mkcid=1&amp;mkrid=711-53200-19255-0&amp;siteid=0&amp;campid=5339157451&amp;toolid=10001&amp;mkevt=1&amp;customid=checklist-xlsx","Find on eBay")</f>
        <v>Find on eBay</v>
      </c>
    </row>
    <row r="456">
      <c r="A456" t="inlineStr">
        <is>
          <t xml:space="preserve">AC-JR</t>
        </is>
      </c>
      <c r="B456" t="inlineStr">
        <is>
          <t xml:space="preserve">JR Ritchie</t>
        </is>
      </c>
      <c r="C456" t="inlineStr">
        <is>
          <t xml:space="preserve">Atlanta Braves</t>
        </is>
      </c>
      <c r="D456" t="inlineStr">
        <is>
          <t xml:space="preserve">Chrome Update Series Autographs</t>
        </is>
      </c>
      <c r="F456" t="str">
        <f>HYPERLINK("https://www.ebay.com/sch/i.html?_nkw=2026+Topps+Chrome+Update+JR+Ritchie+auto&amp;mkcid=1&amp;mkrid=711-53200-19255-0&amp;siteid=0&amp;campid=5339157451&amp;toolid=10001&amp;mkevt=1&amp;customid=checklist-xlsx","Find on eBay")</f>
        <v>Find on eBay</v>
      </c>
    </row>
    <row r="457">
      <c r="A457" t="inlineStr">
        <is>
          <t xml:space="preserve">AC-JRAM</t>
        </is>
      </c>
      <c r="B457" t="inlineStr">
        <is>
          <t xml:space="preserve">José Ramírez</t>
        </is>
      </c>
      <c r="C457" t="inlineStr">
        <is>
          <t xml:space="preserve">Cleveland Guardians</t>
        </is>
      </c>
      <c r="D457" t="inlineStr">
        <is>
          <t xml:space="preserve">Chrome Update Series Autographs</t>
        </is>
      </c>
      <c r="F457" t="str">
        <f>HYPERLINK("https://www.ebay.com/sch/i.html?_nkw=2026+Topps+Chrome+Update+Jos%C3%A9+Ram%C3%ADrez+auto&amp;mkcid=1&amp;mkrid=711-53200-19255-0&amp;siteid=0&amp;campid=5339157451&amp;toolid=10001&amp;mkevt=1&amp;customid=checklist-xlsx","Find on eBay")</f>
        <v>Find on eBay</v>
      </c>
    </row>
    <row r="458">
      <c r="A458" t="inlineStr">
        <is>
          <t xml:space="preserve">AC-JS</t>
        </is>
      </c>
      <c r="B458" t="inlineStr">
        <is>
          <t xml:space="preserve">Justin Steele</t>
        </is>
      </c>
      <c r="C458" t="inlineStr">
        <is>
          <t xml:space="preserve">Chicago Cubs</t>
        </is>
      </c>
      <c r="D458" t="inlineStr">
        <is>
          <t xml:space="preserve">Chrome Update Series Autographs</t>
        </is>
      </c>
      <c r="F458" t="str">
        <f>HYPERLINK("https://www.ebay.com/sch/i.html?_nkw=2026+Topps+Chrome+Update+Justin+Steele+auto&amp;mkcid=1&amp;mkrid=711-53200-19255-0&amp;siteid=0&amp;campid=5339157451&amp;toolid=10001&amp;mkevt=1&amp;customid=checklist-xlsx","Find on eBay")</f>
        <v>Find on eBay</v>
      </c>
    </row>
    <row r="459">
      <c r="A459" t="inlineStr">
        <is>
          <t xml:space="preserve">AC-KB</t>
        </is>
      </c>
      <c r="B459" t="inlineStr">
        <is>
          <t xml:space="preserve">Kris Bryant</t>
        </is>
      </c>
      <c r="C459" t="inlineStr">
        <is>
          <t xml:space="preserve">Colorado Rockies</t>
        </is>
      </c>
      <c r="D459" t="inlineStr">
        <is>
          <t xml:space="preserve">Chrome Update Series Autographs</t>
        </is>
      </c>
      <c r="F459" t="str">
        <f>HYPERLINK("https://www.ebay.com/sch/i.html?_nkw=2026+Topps+Chrome+Update+Kris+Bryant+auto&amp;mkcid=1&amp;mkrid=711-53200-19255-0&amp;siteid=0&amp;campid=5339157451&amp;toolid=10001&amp;mkevt=1&amp;customid=checklist-xlsx","Find on eBay")</f>
        <v>Find on eBay</v>
      </c>
    </row>
    <row r="460">
      <c r="A460" t="inlineStr">
        <is>
          <t xml:space="preserve">AC-KH</t>
        </is>
      </c>
      <c r="B460" t="inlineStr">
        <is>
          <t xml:space="preserve">Kyle Harrison</t>
        </is>
      </c>
      <c r="C460" t="inlineStr">
        <is>
          <t xml:space="preserve">Milwaukee Brewers</t>
        </is>
      </c>
      <c r="D460" t="inlineStr">
        <is>
          <t xml:space="preserve">Chrome Update Series Autographs</t>
        </is>
      </c>
      <c r="F460" t="str">
        <f>HYPERLINK("https://www.ebay.com/sch/i.html?_nkw=2026+Topps+Chrome+Update+Kyle+Harrison+auto&amp;mkcid=1&amp;mkrid=711-53200-19255-0&amp;siteid=0&amp;campid=5339157451&amp;toolid=10001&amp;mkevt=1&amp;customid=checklist-xlsx","Find on eBay")</f>
        <v>Find on eBay</v>
      </c>
    </row>
    <row r="461">
      <c r="A461" t="inlineStr">
        <is>
          <t xml:space="preserve">AC-KS</t>
        </is>
      </c>
      <c r="B461" t="inlineStr">
        <is>
          <t xml:space="preserve">Kyle Stowers</t>
        </is>
      </c>
      <c r="C461" t="inlineStr">
        <is>
          <t xml:space="preserve">Miami Marlins</t>
        </is>
      </c>
      <c r="D461" t="inlineStr">
        <is>
          <t xml:space="preserve">Chrome Update Series Autographs</t>
        </is>
      </c>
      <c r="F461" t="str">
        <f>HYPERLINK("https://www.ebay.com/sch/i.html?_nkw=2026+Topps+Chrome+Update+Kyle+Stowers+auto&amp;mkcid=1&amp;mkrid=711-53200-19255-0&amp;siteid=0&amp;campid=5339157451&amp;toolid=10001&amp;mkevt=1&amp;customid=checklist-xlsx","Find on eBay")</f>
        <v>Find on eBay</v>
      </c>
    </row>
    <row r="462">
      <c r="A462" t="inlineStr">
        <is>
          <t xml:space="preserve">AC-KT</t>
        </is>
      </c>
      <c r="B462" t="inlineStr">
        <is>
          <t xml:space="preserve">Kyle Tucker</t>
        </is>
      </c>
      <c r="C462" t="inlineStr">
        <is>
          <t xml:space="preserve">Los Angeles Dodgers</t>
        </is>
      </c>
      <c r="D462" t="inlineStr">
        <is>
          <t xml:space="preserve">Chrome Update Series Autographs</t>
        </is>
      </c>
      <c r="F462" t="str">
        <f>HYPERLINK("https://www.ebay.com/sch/i.html?_nkw=2026+Topps+Chrome+Update+Kyle+Tucker+auto&amp;mkcid=1&amp;mkrid=711-53200-19255-0&amp;siteid=0&amp;campid=5339157451&amp;toolid=10001&amp;mkevt=1&amp;customid=checklist-xlsx","Find on eBay")</f>
        <v>Find on eBay</v>
      </c>
    </row>
    <row r="463">
      <c r="A463" t="inlineStr">
        <is>
          <t xml:space="preserve">AC-LA</t>
        </is>
      </c>
      <c r="B463" t="inlineStr">
        <is>
          <t xml:space="preserve">Luis Arraez</t>
        </is>
      </c>
      <c r="C463" t="inlineStr">
        <is>
          <t xml:space="preserve">San Francisco Giants</t>
        </is>
      </c>
      <c r="D463" t="inlineStr">
        <is>
          <t xml:space="preserve">Chrome Update Series Autographs</t>
        </is>
      </c>
      <c r="F463" t="str">
        <f>HYPERLINK("https://www.ebay.com/sch/i.html?_nkw=2026+Topps+Chrome+Update+Luis+Arraez+auto&amp;mkcid=1&amp;mkrid=711-53200-19255-0&amp;siteid=0&amp;campid=5339157451&amp;toolid=10001&amp;mkevt=1&amp;customid=checklist-xlsx","Find on eBay")</f>
        <v>Find on eBay</v>
      </c>
    </row>
    <row r="464">
      <c r="A464" t="inlineStr">
        <is>
          <t xml:space="preserve">AC-LAC</t>
        </is>
      </c>
      <c r="B464" t="inlineStr">
        <is>
          <t xml:space="preserve">Luisangel Acuña</t>
        </is>
      </c>
      <c r="C464" t="inlineStr">
        <is>
          <t xml:space="preserve">Chicago White Sox</t>
        </is>
      </c>
      <c r="D464" t="inlineStr">
        <is>
          <t xml:space="preserve">Chrome Update Series Autographs</t>
        </is>
      </c>
      <c r="F464" t="str">
        <f>HYPERLINK("https://www.ebay.com/sch/i.html?_nkw=2026+Topps+Chrome+Update+Luisangel+Acu%C3%B1a+auto&amp;mkcid=1&amp;mkrid=711-53200-19255-0&amp;siteid=0&amp;campid=5339157451&amp;toolid=10001&amp;mkevt=1&amp;customid=checklist-xlsx","Find on eBay")</f>
        <v>Find on eBay</v>
      </c>
    </row>
    <row r="465">
      <c r="A465" t="inlineStr">
        <is>
          <t xml:space="preserve">AC-LL</t>
        </is>
      </c>
      <c r="B465" t="inlineStr">
        <is>
          <t xml:space="preserve">Landen Roupp</t>
        </is>
      </c>
      <c r="C465" t="inlineStr">
        <is>
          <t xml:space="preserve">San Francisco Giants</t>
        </is>
      </c>
      <c r="D465" t="inlineStr">
        <is>
          <t xml:space="preserve">Chrome Update Series Autographs</t>
        </is>
      </c>
      <c r="F465" t="str">
        <f>HYPERLINK("https://www.ebay.com/sch/i.html?_nkw=2026+Topps+Chrome+Update+Landen+Roupp+auto&amp;mkcid=1&amp;mkrid=711-53200-19255-0&amp;siteid=0&amp;campid=5339157451&amp;toolid=10001&amp;mkevt=1&amp;customid=checklist-xlsx","Find on eBay")</f>
        <v>Find on eBay</v>
      </c>
    </row>
    <row r="466">
      <c r="A466" t="inlineStr">
        <is>
          <t xml:space="preserve">AC-LN</t>
        </is>
      </c>
      <c r="B466" t="inlineStr">
        <is>
          <t xml:space="preserve">Lars Nootbaar</t>
        </is>
      </c>
      <c r="C466" t="inlineStr">
        <is>
          <t xml:space="preserve">St. Louis Cardinals</t>
        </is>
      </c>
      <c r="D466" t="inlineStr">
        <is>
          <t xml:space="preserve">Chrome Update Series Autographs</t>
        </is>
      </c>
      <c r="F466" t="str">
        <f>HYPERLINK("https://www.ebay.com/sch/i.html?_nkw=2026+Topps+Chrome+Update+Lars+Nootbaar+auto&amp;mkcid=1&amp;mkrid=711-53200-19255-0&amp;siteid=0&amp;campid=5339157451&amp;toolid=10001&amp;mkevt=1&amp;customid=checklist-xlsx","Find on eBay")</f>
        <v>Find on eBay</v>
      </c>
    </row>
    <row r="467">
      <c r="A467" t="inlineStr">
        <is>
          <t xml:space="preserve">AC-LR</t>
        </is>
      </c>
      <c r="B467" t="inlineStr">
        <is>
          <t xml:space="preserve">Luke Raley</t>
        </is>
      </c>
      <c r="C467" t="inlineStr">
        <is>
          <t xml:space="preserve">Seattle Mariners</t>
        </is>
      </c>
      <c r="D467" t="inlineStr">
        <is>
          <t xml:space="preserve">Chrome Update Series Autographs</t>
        </is>
      </c>
      <c r="F467" t="str">
        <f>HYPERLINK("https://www.ebay.com/sch/i.html?_nkw=2026+Topps+Chrome+Update+Luke+Raley+auto&amp;mkcid=1&amp;mkrid=711-53200-19255-0&amp;siteid=0&amp;campid=5339157451&amp;toolid=10001&amp;mkevt=1&amp;customid=checklist-xlsx","Find on eBay")</f>
        <v>Find on eBay</v>
      </c>
    </row>
    <row r="468">
      <c r="A468" t="inlineStr">
        <is>
          <t xml:space="preserve">AC-LV</t>
        </is>
      </c>
      <c r="B468" t="inlineStr">
        <is>
          <t xml:space="preserve">Louis Varland</t>
        </is>
      </c>
      <c r="C468" t="inlineStr">
        <is>
          <t xml:space="preserve">Toronto Blue Jays</t>
        </is>
      </c>
      <c r="D468" t="inlineStr">
        <is>
          <t xml:space="preserve">Chrome Update Series Autographs</t>
        </is>
      </c>
      <c r="F468" t="str">
        <f>HYPERLINK("https://www.ebay.com/sch/i.html?_nkw=2026+Topps+Chrome+Update+Louis+Varland+auto&amp;mkcid=1&amp;mkrid=711-53200-19255-0&amp;siteid=0&amp;campid=5339157451&amp;toolid=10001&amp;mkevt=1&amp;customid=checklist-xlsx","Find on eBay")</f>
        <v>Find on eBay</v>
      </c>
    </row>
    <row r="469">
      <c r="A469" t="inlineStr">
        <is>
          <t xml:space="preserve">AC-LW</t>
        </is>
      </c>
      <c r="B469" t="inlineStr">
        <is>
          <t xml:space="preserve">Luke Weaver</t>
        </is>
      </c>
      <c r="C469" t="inlineStr">
        <is>
          <t xml:space="preserve">New York Mets</t>
        </is>
      </c>
      <c r="D469" t="inlineStr">
        <is>
          <t xml:space="preserve">Chrome Update Series Autographs</t>
        </is>
      </c>
      <c r="F469" t="str">
        <f>HYPERLINK("https://www.ebay.com/sch/i.html?_nkw=2026+Topps+Chrome+Update+Luke+Weaver+auto&amp;mkcid=1&amp;mkrid=711-53200-19255-0&amp;siteid=0&amp;campid=5339157451&amp;toolid=10001&amp;mkevt=1&amp;customid=checklist-xlsx","Find on eBay")</f>
        <v>Find on eBay</v>
      </c>
    </row>
    <row r="470">
      <c r="A470" t="inlineStr">
        <is>
          <t xml:space="preserve">AC-MD</t>
        </is>
      </c>
      <c r="B470" t="inlineStr">
        <is>
          <t xml:space="preserve">Mauricio Dubón</t>
        </is>
      </c>
      <c r="C470" t="inlineStr">
        <is>
          <t xml:space="preserve">Atlanta Braves</t>
        </is>
      </c>
      <c r="D470" t="inlineStr">
        <is>
          <t xml:space="preserve">Chrome Update Series Autographs</t>
        </is>
      </c>
      <c r="F470" t="str">
        <f>HYPERLINK("https://www.ebay.com/sch/i.html?_nkw=2026+Topps+Chrome+Update+Mauricio+Dub%C3%B3n+auto&amp;mkcid=1&amp;mkrid=711-53200-19255-0&amp;siteid=0&amp;campid=5339157451&amp;toolid=10001&amp;mkevt=1&amp;customid=checklist-xlsx","Find on eBay")</f>
        <v>Find on eBay</v>
      </c>
    </row>
    <row r="471">
      <c r="A471" t="inlineStr">
        <is>
          <t xml:space="preserve">AC-MM</t>
        </is>
      </c>
      <c r="B471" t="inlineStr">
        <is>
          <t xml:space="preserve">Max Meyer</t>
        </is>
      </c>
      <c r="C471" t="inlineStr">
        <is>
          <t xml:space="preserve">Miami Marlins</t>
        </is>
      </c>
      <c r="D471" t="inlineStr">
        <is>
          <t xml:space="preserve">Chrome Update Series Autographs</t>
        </is>
      </c>
      <c r="F471" t="str">
        <f>HYPERLINK("https://www.ebay.com/sch/i.html?_nkw=2026+Topps+Chrome+Update+Max+Meyer+auto&amp;mkcid=1&amp;mkrid=711-53200-19255-0&amp;siteid=0&amp;campid=5339157451&amp;toolid=10001&amp;mkevt=1&amp;customid=checklist-xlsx","Find on eBay")</f>
        <v>Find on eBay</v>
      </c>
    </row>
    <row r="472">
      <c r="A472" t="inlineStr">
        <is>
          <t xml:space="preserve">AC-MMI</t>
        </is>
      </c>
      <c r="B472" t="inlineStr">
        <is>
          <t xml:space="preserve">Mason Miller</t>
        </is>
      </c>
      <c r="C472" t="inlineStr">
        <is>
          <t xml:space="preserve">San Diego Padres</t>
        </is>
      </c>
      <c r="D472" t="inlineStr">
        <is>
          <t xml:space="preserve">Chrome Update Series Autographs</t>
        </is>
      </c>
      <c r="F472" t="str">
        <f>HYPERLINK("https://www.ebay.com/sch/i.html?_nkw=2026+Topps+Chrome+Update+Mason+Miller+auto&amp;mkcid=1&amp;mkrid=711-53200-19255-0&amp;siteid=0&amp;campid=5339157451&amp;toolid=10001&amp;mkevt=1&amp;customid=checklist-xlsx","Find on eBay")</f>
        <v>Find on eBay</v>
      </c>
    </row>
    <row r="473">
      <c r="A473" t="inlineStr">
        <is>
          <t xml:space="preserve">AC-MMO</t>
        </is>
      </c>
      <c r="B473" t="inlineStr">
        <is>
          <t xml:space="preserve">Mickey Moniak</t>
        </is>
      </c>
      <c r="C473" t="inlineStr">
        <is>
          <t xml:space="preserve">Colorado Rockies</t>
        </is>
      </c>
      <c r="D473" t="inlineStr">
        <is>
          <t xml:space="preserve">Chrome Update Series Autographs</t>
        </is>
      </c>
      <c r="F473" t="str">
        <f>HYPERLINK("https://www.ebay.com/sch/i.html?_nkw=2026+Topps+Chrome+Update+Mickey+Moniak+auto&amp;mkcid=1&amp;mkrid=711-53200-19255-0&amp;siteid=0&amp;campid=5339157451&amp;toolid=10001&amp;mkevt=1&amp;customid=checklist-xlsx","Find on eBay")</f>
        <v>Find on eBay</v>
      </c>
    </row>
    <row r="474">
      <c r="A474" t="inlineStr">
        <is>
          <t xml:space="preserve">AC-MO</t>
        </is>
      </c>
      <c r="B474" t="inlineStr">
        <is>
          <t xml:space="preserve">Marcell Ozuna</t>
        </is>
      </c>
      <c r="C474" t="inlineStr">
        <is>
          <t xml:space="preserve">Pittsburgh Pirates</t>
        </is>
      </c>
      <c r="D474" t="inlineStr">
        <is>
          <t xml:space="preserve">Chrome Update Series Autographs</t>
        </is>
      </c>
      <c r="F474" t="str">
        <f>HYPERLINK("https://www.ebay.com/sch/i.html?_nkw=2026+Topps+Chrome+Update+Marcell+Ozuna+auto&amp;mkcid=1&amp;mkrid=711-53200-19255-0&amp;siteid=0&amp;campid=5339157451&amp;toolid=10001&amp;mkevt=1&amp;customid=checklist-xlsx","Find on eBay")</f>
        <v>Find on eBay</v>
      </c>
    </row>
    <row r="475">
      <c r="A475" t="inlineStr">
        <is>
          <t xml:space="preserve">AC-MS</t>
        </is>
      </c>
      <c r="B475" t="inlineStr">
        <is>
          <t xml:space="preserve">Michael Soroka</t>
        </is>
      </c>
      <c r="C475" t="inlineStr">
        <is>
          <t xml:space="preserve">Arizona Diamondbacks</t>
        </is>
      </c>
      <c r="D475" t="inlineStr">
        <is>
          <t xml:space="preserve">Chrome Update Series Autographs</t>
        </is>
      </c>
      <c r="F475" t="str">
        <f>HYPERLINK("https://www.ebay.com/sch/i.html?_nkw=2026+Topps+Chrome+Update+Michael+Soroka+auto&amp;mkcid=1&amp;mkrid=711-53200-19255-0&amp;siteid=0&amp;campid=5339157451&amp;toolid=10001&amp;mkevt=1&amp;customid=checklist-xlsx","Find on eBay")</f>
        <v>Find on eBay</v>
      </c>
    </row>
    <row r="476">
      <c r="A476" t="inlineStr">
        <is>
          <t xml:space="preserve">AC-MV</t>
        </is>
      </c>
      <c r="B476" t="inlineStr">
        <is>
          <t xml:space="preserve">Miguel Vargas</t>
        </is>
      </c>
      <c r="C476" t="inlineStr">
        <is>
          <t xml:space="preserve">Chicago White Sox</t>
        </is>
      </c>
      <c r="D476" t="inlineStr">
        <is>
          <t xml:space="preserve">Chrome Update Series Autographs</t>
        </is>
      </c>
      <c r="F476" t="str">
        <f>HYPERLINK("https://www.ebay.com/sch/i.html?_nkw=2026+Topps+Chrome+Update+Miguel+Vargas+auto&amp;mkcid=1&amp;mkrid=711-53200-19255-0&amp;siteid=0&amp;campid=5339157451&amp;toolid=10001&amp;mkevt=1&amp;customid=checklist-xlsx","Find on eBay")</f>
        <v>Find on eBay</v>
      </c>
    </row>
    <row r="477">
      <c r="A477" t="inlineStr">
        <is>
          <t xml:space="preserve">AC-NA</t>
        </is>
      </c>
      <c r="B477" t="inlineStr">
        <is>
          <t xml:space="preserve">Nolan Arenado</t>
        </is>
      </c>
      <c r="C477" t="inlineStr">
        <is>
          <t xml:space="preserve">Arizona Diamondbacks</t>
        </is>
      </c>
      <c r="D477" t="inlineStr">
        <is>
          <t xml:space="preserve">Chrome Update Series Autographs</t>
        </is>
      </c>
      <c r="F477" t="str">
        <f>HYPERLINK("https://www.ebay.com/sch/i.html?_nkw=2026+Topps+Chrome+Update+Nolan+Arenado+auto&amp;mkcid=1&amp;mkrid=711-53200-19255-0&amp;siteid=0&amp;campid=5339157451&amp;toolid=10001&amp;mkevt=1&amp;customid=checklist-xlsx","Find on eBay")</f>
        <v>Find on eBay</v>
      </c>
    </row>
    <row r="478">
      <c r="A478" t="inlineStr">
        <is>
          <t xml:space="preserve">AC-ND</t>
        </is>
      </c>
      <c r="B478" t="inlineStr">
        <is>
          <t xml:space="preserve">Nick Davila</t>
        </is>
      </c>
      <c r="C478" t="inlineStr">
        <is>
          <t xml:space="preserve">Seattle Mariners</t>
        </is>
      </c>
      <c r="D478" t="inlineStr">
        <is>
          <t xml:space="preserve">Chrome Update Series Autographs</t>
        </is>
      </c>
      <c r="F478" t="str">
        <f>HYPERLINK("https://www.ebay.com/sch/i.html?_nkw=2026+Topps+Chrome+Update+Nick+Davila+auto&amp;mkcid=1&amp;mkrid=711-53200-19255-0&amp;siteid=0&amp;campid=5339157451&amp;toolid=10001&amp;mkevt=1&amp;customid=checklist-xlsx","Find on eBay")</f>
        <v>Find on eBay</v>
      </c>
    </row>
    <row r="479">
      <c r="A479" t="inlineStr">
        <is>
          <t xml:space="preserve">AC-NM</t>
        </is>
      </c>
      <c r="B479" t="inlineStr">
        <is>
          <t xml:space="preserve">Nick Martinez</t>
        </is>
      </c>
      <c r="C479" t="inlineStr">
        <is>
          <t xml:space="preserve">Tampa Bay Rays</t>
        </is>
      </c>
      <c r="D479" t="inlineStr">
        <is>
          <t xml:space="preserve">Chrome Update Series Autographs</t>
        </is>
      </c>
      <c r="F479" t="str">
        <f>HYPERLINK("https://www.ebay.com/sch/i.html?_nkw=2026+Topps+Chrome+Update+Nick+Martinez+auto&amp;mkcid=1&amp;mkrid=711-53200-19255-0&amp;siteid=0&amp;campid=5339157451&amp;toolid=10001&amp;mkevt=1&amp;customid=checklist-xlsx","Find on eBay")</f>
        <v>Find on eBay</v>
      </c>
    </row>
    <row r="480">
      <c r="A480" t="inlineStr">
        <is>
          <t xml:space="preserve">AC-OC</t>
        </is>
      </c>
      <c r="B480" t="inlineStr">
        <is>
          <t xml:space="preserve">Owen Caissie</t>
        </is>
      </c>
      <c r="C480" t="inlineStr">
        <is>
          <t xml:space="preserve">Miami Marlins</t>
        </is>
      </c>
      <c r="D480" t="inlineStr">
        <is>
          <t xml:space="preserve">Chrome Update Series Autographs</t>
        </is>
      </c>
      <c r="F480" t="str">
        <f>HYPERLINK("https://www.ebay.com/sch/i.html?_nkw=2026+Topps+Chrome+Update+Owen+Caissie+auto&amp;mkcid=1&amp;mkrid=711-53200-19255-0&amp;siteid=0&amp;campid=5339157451&amp;toolid=10001&amp;mkevt=1&amp;customid=checklist-xlsx","Find on eBay")</f>
        <v>Find on eBay</v>
      </c>
    </row>
    <row r="481">
      <c r="A481" t="inlineStr">
        <is>
          <t xml:space="preserve">AC-OL</t>
        </is>
      </c>
      <c r="B481" t="inlineStr">
        <is>
          <t xml:space="preserve">Otto Lopez</t>
        </is>
      </c>
      <c r="C481" t="inlineStr">
        <is>
          <t xml:space="preserve">Miami Marlins</t>
        </is>
      </c>
      <c r="D481" t="inlineStr">
        <is>
          <t xml:space="preserve">Chrome Update Series Autographs</t>
        </is>
      </c>
      <c r="F481" t="str">
        <f>HYPERLINK("https://www.ebay.com/sch/i.html?_nkw=2026+Topps+Chrome+Update+Otto+Lopez+auto&amp;mkcid=1&amp;mkrid=711-53200-19255-0&amp;siteid=0&amp;campid=5339157451&amp;toolid=10001&amp;mkevt=1&amp;customid=checklist-xlsx","Find on eBay")</f>
        <v>Find on eBay</v>
      </c>
    </row>
    <row r="482">
      <c r="A482" t="inlineStr">
        <is>
          <t xml:space="preserve">AC-OP</t>
        </is>
      </c>
      <c r="B482" t="inlineStr">
        <is>
          <t xml:space="preserve">Oswald Peraza</t>
        </is>
      </c>
      <c r="C482" t="inlineStr">
        <is>
          <t xml:space="preserve">Los Angeles Angels</t>
        </is>
      </c>
      <c r="D482" t="inlineStr">
        <is>
          <t xml:space="preserve">Chrome Update Series Autographs</t>
        </is>
      </c>
      <c r="F482" t="str">
        <f>HYPERLINK("https://www.ebay.com/sch/i.html?_nkw=2026+Topps+Chrome+Update+Oswald+Peraza+auto&amp;mkcid=1&amp;mkrid=711-53200-19255-0&amp;siteid=0&amp;campid=5339157451&amp;toolid=10001&amp;mkevt=1&amp;customid=checklist-xlsx","Find on eBay")</f>
        <v>Find on eBay</v>
      </c>
    </row>
    <row r="483">
      <c r="A483" t="inlineStr">
        <is>
          <t xml:space="preserve">AC-PA</t>
        </is>
      </c>
      <c r="B483" t="inlineStr">
        <is>
          <t xml:space="preserve">Pete Alonso</t>
        </is>
      </c>
      <c r="C483" t="inlineStr">
        <is>
          <t xml:space="preserve">Baltimore Orioles</t>
        </is>
      </c>
      <c r="D483" t="inlineStr">
        <is>
          <t xml:space="preserve">Chrome Update Series Autographs</t>
        </is>
      </c>
      <c r="F483" t="str">
        <f>HYPERLINK("https://www.ebay.com/sch/i.html?_nkw=2026+Topps+Chrome+Update+Pete+Alonso+auto&amp;mkcid=1&amp;mkrid=711-53200-19255-0&amp;siteid=0&amp;campid=5339157451&amp;toolid=10001&amp;mkevt=1&amp;customid=checklist-xlsx","Find on eBay")</f>
        <v>Find on eBay</v>
      </c>
    </row>
    <row r="484">
      <c r="A484" t="inlineStr">
        <is>
          <t xml:space="preserve">AC-PG</t>
        </is>
      </c>
      <c r="B484" t="inlineStr">
        <is>
          <t xml:space="preserve">Paul Goldschmidt</t>
        </is>
      </c>
      <c r="C484" t="inlineStr">
        <is>
          <t xml:space="preserve">New York Yankees</t>
        </is>
      </c>
      <c r="D484" t="inlineStr">
        <is>
          <t xml:space="preserve">Chrome Update Series Autographs</t>
        </is>
      </c>
      <c r="F484" t="str">
        <f>HYPERLINK("https://www.ebay.com/sch/i.html?_nkw=2026+Topps+Chrome+Update+Paul+Goldschmidt+auto&amp;mkcid=1&amp;mkrid=711-53200-19255-0&amp;siteid=0&amp;campid=5339157451&amp;toolid=10001&amp;mkevt=1&amp;customid=checklist-xlsx","Find on eBay")</f>
        <v>Find on eBay</v>
      </c>
    </row>
    <row r="485">
      <c r="A485" t="inlineStr">
        <is>
          <t xml:space="preserve">AC-RD</t>
        </is>
      </c>
      <c r="B485" t="inlineStr">
        <is>
          <t xml:space="preserve">Rodolfo Durán</t>
        </is>
      </c>
      <c r="C485" t="inlineStr">
        <is>
          <t xml:space="preserve">San Diego Padres</t>
        </is>
      </c>
      <c r="D485" t="inlineStr">
        <is>
          <t xml:space="preserve">Chrome Update Series Autographs</t>
        </is>
      </c>
      <c r="F485" t="str">
        <f>HYPERLINK("https://www.ebay.com/sch/i.html?_nkw=2026+Topps+Chrome+Update+Rodolfo+Dur%C3%A1n+auto&amp;mkcid=1&amp;mkrid=711-53200-19255-0&amp;siteid=0&amp;campid=5339157451&amp;toolid=10001&amp;mkevt=1&amp;customid=checklist-xlsx","Find on eBay")</f>
        <v>Find on eBay</v>
      </c>
    </row>
    <row r="486">
      <c r="A486" t="inlineStr">
        <is>
          <t xml:space="preserve">AC-RH</t>
        </is>
      </c>
      <c r="B486" t="inlineStr">
        <is>
          <t xml:space="preserve">Rhys Hoskins</t>
        </is>
      </c>
      <c r="C486" t="inlineStr">
        <is>
          <t xml:space="preserve">Cleveland Guardians</t>
        </is>
      </c>
      <c r="D486" t="inlineStr">
        <is>
          <t xml:space="preserve">Chrome Update Series Autographs</t>
        </is>
      </c>
      <c r="F486" t="str">
        <f>HYPERLINK("https://www.ebay.com/sch/i.html?_nkw=2026+Topps+Chrome+Update+Rhys+Hoskins+auto&amp;mkcid=1&amp;mkrid=711-53200-19255-0&amp;siteid=0&amp;campid=5339157451&amp;toolid=10001&amp;mkevt=1&amp;customid=checklist-xlsx","Find on eBay")</f>
        <v>Find on eBay</v>
      </c>
    </row>
    <row r="487">
      <c r="A487" t="inlineStr">
        <is>
          <t xml:space="preserve">AC-RO</t>
        </is>
      </c>
      <c r="B487" t="inlineStr">
        <is>
          <t xml:space="preserve">Riley O'Brien</t>
        </is>
      </c>
      <c r="C487" t="inlineStr">
        <is>
          <t xml:space="preserve">St. Louis Cardinals</t>
        </is>
      </c>
      <c r="D487" t="inlineStr">
        <is>
          <t xml:space="preserve">Chrome Update Series Autographs</t>
        </is>
      </c>
      <c r="F487" t="str">
        <f>HYPERLINK("https://www.ebay.com/sch/i.html?_nkw=2026+Topps+Chrome+Update+Riley+O%27Brien+auto&amp;mkcid=1&amp;mkrid=711-53200-19255-0&amp;siteid=0&amp;campid=5339157451&amp;toolid=10001&amp;mkevt=1&amp;customid=checklist-xlsx","Find on eBay")</f>
        <v>Find on eBay</v>
      </c>
    </row>
    <row r="488">
      <c r="A488" t="inlineStr">
        <is>
          <t xml:space="preserve">AC-RS</t>
        </is>
      </c>
      <c r="B488" t="inlineStr">
        <is>
          <t xml:space="preserve">Robert Suarez</t>
        </is>
      </c>
      <c r="C488" t="inlineStr">
        <is>
          <t xml:space="preserve">Atlanta Braves</t>
        </is>
      </c>
      <c r="D488" t="inlineStr">
        <is>
          <t xml:space="preserve">Chrome Update Series Autographs</t>
        </is>
      </c>
      <c r="F488" t="str">
        <f>HYPERLINK("https://www.ebay.com/sch/i.html?_nkw=2026+Topps+Chrome+Update+Robert+Suarez+auto&amp;mkcid=1&amp;mkrid=711-53200-19255-0&amp;siteid=0&amp;campid=5339157451&amp;toolid=10001&amp;mkevt=1&amp;customid=checklist-xlsx","Find on eBay")</f>
        <v>Find on eBay</v>
      </c>
    </row>
    <row r="489">
      <c r="A489" t="inlineStr">
        <is>
          <t xml:space="preserve">AC-RV</t>
        </is>
      </c>
      <c r="B489" t="inlineStr">
        <is>
          <t xml:space="preserve">Ryan Vilade</t>
        </is>
      </c>
      <c r="C489" t="inlineStr">
        <is>
          <t xml:space="preserve">Tampa Bay Rays</t>
        </is>
      </c>
      <c r="D489" t="inlineStr">
        <is>
          <t xml:space="preserve">Chrome Update Series Autographs</t>
        </is>
      </c>
      <c r="F489" t="str">
        <f>HYPERLINK("https://www.ebay.com/sch/i.html?_nkw=2026+Topps+Chrome+Update+Ryan+Vilade+auto&amp;mkcid=1&amp;mkrid=711-53200-19255-0&amp;siteid=0&amp;campid=5339157451&amp;toolid=10001&amp;mkevt=1&amp;customid=checklist-xlsx","Find on eBay")</f>
        <v>Find on eBay</v>
      </c>
    </row>
    <row r="490">
      <c r="A490" t="inlineStr">
        <is>
          <t xml:space="preserve">AC-RW</t>
        </is>
      </c>
      <c r="B490" t="inlineStr">
        <is>
          <t xml:space="preserve">Ryan Ward</t>
        </is>
      </c>
      <c r="C490" t="inlineStr">
        <is>
          <t xml:space="preserve">Los Angeles Dodgers</t>
        </is>
      </c>
      <c r="D490" t="inlineStr">
        <is>
          <t xml:space="preserve">Chrome Update Series Autographs</t>
        </is>
      </c>
      <c r="F490" t="str">
        <f>HYPERLINK("https://www.ebay.com/sch/i.html?_nkw=2026+Topps+Chrome+Update+Ryan+Ward+auto&amp;mkcid=1&amp;mkrid=711-53200-19255-0&amp;siteid=0&amp;campid=5339157451&amp;toolid=10001&amp;mkevt=1&amp;customid=checklist-xlsx","Find on eBay")</f>
        <v>Find on eBay</v>
      </c>
    </row>
    <row r="491">
      <c r="A491" t="inlineStr">
        <is>
          <t xml:space="preserve">AC-RWE</t>
        </is>
      </c>
      <c r="B491" t="inlineStr">
        <is>
          <t xml:space="preserve">Ryan Weathers</t>
        </is>
      </c>
      <c r="C491" t="inlineStr">
        <is>
          <t xml:space="preserve">New York Yankees</t>
        </is>
      </c>
      <c r="D491" t="inlineStr">
        <is>
          <t xml:space="preserve">Chrome Update Series Autographs</t>
        </is>
      </c>
      <c r="F491" t="str">
        <f>HYPERLINK("https://www.ebay.com/sch/i.html?_nkw=2026+Topps+Chrome+Update+Ryan+Weathers+auto&amp;mkcid=1&amp;mkrid=711-53200-19255-0&amp;siteid=0&amp;campid=5339157451&amp;toolid=10001&amp;mkevt=1&amp;customid=checklist-xlsx","Find on eBay")</f>
        <v>Find on eBay</v>
      </c>
    </row>
    <row r="492">
      <c r="A492" t="inlineStr">
        <is>
          <t xml:space="preserve">AC-SA</t>
        </is>
      </c>
      <c r="B492" t="inlineStr">
        <is>
          <t xml:space="preserve">Sam Antonacci</t>
        </is>
      </c>
      <c r="C492" t="inlineStr">
        <is>
          <t xml:space="preserve">Chicago White Sox</t>
        </is>
      </c>
      <c r="D492" t="inlineStr">
        <is>
          <t xml:space="preserve">Chrome Update Series Autographs</t>
        </is>
      </c>
      <c r="F492" t="str">
        <f>HYPERLINK("https://www.ebay.com/sch/i.html?_nkw=2026+Topps+Chrome+Update+Sam+Antonacci+auto&amp;mkcid=1&amp;mkrid=711-53200-19255-0&amp;siteid=0&amp;campid=5339157451&amp;toolid=10001&amp;mkevt=1&amp;customid=checklist-xlsx","Find on eBay")</f>
        <v>Find on eBay</v>
      </c>
    </row>
    <row r="493">
      <c r="A493" t="inlineStr">
        <is>
          <t xml:space="preserve">AC-SD</t>
        </is>
      </c>
      <c r="B493" t="inlineStr">
        <is>
          <t xml:space="preserve">Shane Drohan</t>
        </is>
      </c>
      <c r="C493" t="inlineStr">
        <is>
          <t xml:space="preserve">Milwaukee Brewers</t>
        </is>
      </c>
      <c r="D493" t="inlineStr">
        <is>
          <t xml:space="preserve">Chrome Update Series Autographs</t>
        </is>
      </c>
      <c r="F493" t="str">
        <f>HYPERLINK("https://www.ebay.com/sch/i.html?_nkw=2026+Topps+Chrome+Update+Shane+Drohan+auto&amp;mkcid=1&amp;mkrid=711-53200-19255-0&amp;siteid=0&amp;campid=5339157451&amp;toolid=10001&amp;mkevt=1&amp;customid=checklist-xlsx","Find on eBay")</f>
        <v>Find on eBay</v>
      </c>
    </row>
    <row r="494">
      <c r="A494" t="inlineStr">
        <is>
          <t xml:space="preserve">AC-SM</t>
        </is>
      </c>
      <c r="B494" t="inlineStr">
        <is>
          <t xml:space="preserve">Spencer Miles</t>
        </is>
      </c>
      <c r="C494" t="inlineStr">
        <is>
          <t xml:space="preserve">Toronto Blue Jays</t>
        </is>
      </c>
      <c r="D494" t="inlineStr">
        <is>
          <t xml:space="preserve">Chrome Update Series Autographs</t>
        </is>
      </c>
      <c r="F494" t="str">
        <f>HYPERLINK("https://www.ebay.com/sch/i.html?_nkw=2026+Topps+Chrome+Update+Spencer+Miles+auto&amp;mkcid=1&amp;mkrid=711-53200-19255-0&amp;siteid=0&amp;campid=5339157451&amp;toolid=10001&amp;mkevt=1&amp;customid=checklist-xlsx","Find on eBay")</f>
        <v>Find on eBay</v>
      </c>
    </row>
    <row r="495">
      <c r="A495" t="inlineStr">
        <is>
          <t xml:space="preserve">AC-SS</t>
        </is>
      </c>
      <c r="B495" t="inlineStr">
        <is>
          <t xml:space="preserve">Sung-Mun Song</t>
        </is>
      </c>
      <c r="C495" t="inlineStr">
        <is>
          <t xml:space="preserve">San Diego Padres</t>
        </is>
      </c>
      <c r="D495" t="inlineStr">
        <is>
          <t xml:space="preserve">Chrome Update Series Autographs</t>
        </is>
      </c>
      <c r="F495" t="str">
        <f>HYPERLINK("https://www.ebay.com/sch/i.html?_nkw=2026+Topps+Chrome+Update+Sung-Mun+Song+auto&amp;mkcid=1&amp;mkrid=711-53200-19255-0&amp;siteid=0&amp;campid=5339157451&amp;toolid=10001&amp;mkevt=1&amp;customid=checklist-xlsx","Find on eBay")</f>
        <v>Find on eBay</v>
      </c>
    </row>
    <row r="496">
      <c r="A496" t="inlineStr">
        <is>
          <t xml:space="preserve">AC-TD</t>
        </is>
      </c>
      <c r="B496" t="inlineStr">
        <is>
          <t xml:space="preserve">Tyler Davis</t>
        </is>
      </c>
      <c r="C496" t="inlineStr">
        <is>
          <t xml:space="preserve">Chicago White Sox</t>
        </is>
      </c>
      <c r="D496" t="inlineStr">
        <is>
          <t xml:space="preserve">Chrome Update Series Autographs</t>
        </is>
      </c>
      <c r="F496" t="str">
        <f>HYPERLINK("https://www.ebay.com/sch/i.html?_nkw=2026+Topps+Chrome+Update+Tyler+Davis+auto&amp;mkcid=1&amp;mkrid=711-53200-19255-0&amp;siteid=0&amp;campid=5339157451&amp;toolid=10001&amp;mkevt=1&amp;customid=checklist-xlsx","Find on eBay")</f>
        <v>Find on eBay</v>
      </c>
    </row>
    <row r="497">
      <c r="A497" t="inlineStr">
        <is>
          <t xml:space="preserve">AC-TE</t>
        </is>
      </c>
      <c r="B497" t="inlineStr">
        <is>
          <t xml:space="preserve">Tommy Edman</t>
        </is>
      </c>
      <c r="C497" t="inlineStr">
        <is>
          <t xml:space="preserve">Los Angeles Dodgers</t>
        </is>
      </c>
      <c r="D497" t="inlineStr">
        <is>
          <t xml:space="preserve">Chrome Update Series Autographs</t>
        </is>
      </c>
      <c r="F497" t="str">
        <f>HYPERLINK("https://www.ebay.com/sch/i.html?_nkw=2026+Topps+Chrome+Update+Tommy+Edman+auto&amp;mkcid=1&amp;mkrid=711-53200-19255-0&amp;siteid=0&amp;campid=5339157451&amp;toolid=10001&amp;mkevt=1&amp;customid=checklist-xlsx","Find on eBay")</f>
        <v>Find on eBay</v>
      </c>
    </row>
    <row r="498">
      <c r="A498" t="inlineStr">
        <is>
          <t xml:space="preserve">AC-TJ</t>
        </is>
      </c>
      <c r="B498" t="inlineStr">
        <is>
          <t xml:space="preserve">Troy Johnston</t>
        </is>
      </c>
      <c r="C498" t="inlineStr">
        <is>
          <t xml:space="preserve">Colorado Rockies</t>
        </is>
      </c>
      <c r="D498" t="inlineStr">
        <is>
          <t xml:space="preserve">Chrome Update Series Autographs</t>
        </is>
      </c>
      <c r="F498" t="str">
        <f>HYPERLINK("https://www.ebay.com/sch/i.html?_nkw=2026+Topps+Chrome+Update+Troy+Johnston+auto&amp;mkcid=1&amp;mkrid=711-53200-19255-0&amp;siteid=0&amp;campid=5339157451&amp;toolid=10001&amp;mkevt=1&amp;customid=checklist-xlsx","Find on eBay")</f>
        <v>Find on eBay</v>
      </c>
    </row>
    <row r="499">
      <c r="A499" t="inlineStr">
        <is>
          <t xml:space="preserve">AC-TM</t>
        </is>
      </c>
      <c r="B499" t="inlineStr">
        <is>
          <t xml:space="preserve">Tanner Murray</t>
        </is>
      </c>
      <c r="C499" t="inlineStr">
        <is>
          <t xml:space="preserve">Chicago White Sox</t>
        </is>
      </c>
      <c r="D499" t="inlineStr">
        <is>
          <t xml:space="preserve">Chrome Update Series Autographs</t>
        </is>
      </c>
      <c r="F499" t="str">
        <f>HYPERLINK("https://www.ebay.com/sch/i.html?_nkw=2026+Topps+Chrome+Update+Tanner+Murray+auto&amp;mkcid=1&amp;mkrid=711-53200-19255-0&amp;siteid=0&amp;campid=5339157451&amp;toolid=10001&amp;mkevt=1&amp;customid=checklist-xlsx","Find on eBay")</f>
        <v>Find on eBay</v>
      </c>
    </row>
    <row r="500">
      <c r="A500" t="inlineStr">
        <is>
          <t xml:space="preserve">AC-TP</t>
        </is>
      </c>
      <c r="B500" t="inlineStr">
        <is>
          <t xml:space="preserve">Tyler Phillips</t>
        </is>
      </c>
      <c r="C500" t="inlineStr">
        <is>
          <t xml:space="preserve">Miami Marlins</t>
        </is>
      </c>
      <c r="D500" t="inlineStr">
        <is>
          <t xml:space="preserve">Chrome Update Series Autographs</t>
        </is>
      </c>
      <c r="F500" t="str">
        <f>HYPERLINK("https://www.ebay.com/sch/i.html?_nkw=2026+Topps+Chrome+Update+Tyler+Phillips+auto&amp;mkcid=1&amp;mkrid=711-53200-19255-0&amp;siteid=0&amp;campid=5339157451&amp;toolid=10001&amp;mkevt=1&amp;customid=checklist-xlsx","Find on eBay")</f>
        <v>Find on eBay</v>
      </c>
    </row>
    <row r="501">
      <c r="A501" t="inlineStr">
        <is>
          <t xml:space="preserve">AC-TR</t>
        </is>
      </c>
      <c r="B501" t="inlineStr">
        <is>
          <t xml:space="preserve">TJ Rumfield</t>
        </is>
      </c>
      <c r="C501" t="inlineStr">
        <is>
          <t xml:space="preserve">Colorado Rockies</t>
        </is>
      </c>
      <c r="D501" t="inlineStr">
        <is>
          <t xml:space="preserve">Chrome Update Series Autographs</t>
        </is>
      </c>
      <c r="F501" t="str">
        <f>HYPERLINK("https://www.ebay.com/sch/i.html?_nkw=2026+Topps+Chrome+Update+TJ+Rumfield+auto&amp;mkcid=1&amp;mkrid=711-53200-19255-0&amp;siteid=0&amp;campid=5339157451&amp;toolid=10001&amp;mkevt=1&amp;customid=checklist-xlsx","Find on eBay")</f>
        <v>Find on eBay</v>
      </c>
    </row>
    <row r="502">
      <c r="A502" t="inlineStr">
        <is>
          <t xml:space="preserve">AC-TS</t>
        </is>
      </c>
      <c r="B502" t="inlineStr">
        <is>
          <t xml:space="preserve">Tyler Schweitzer</t>
        </is>
      </c>
      <c r="C502" t="inlineStr">
        <is>
          <t xml:space="preserve">Chicago White Sox</t>
        </is>
      </c>
      <c r="D502" t="inlineStr">
        <is>
          <t xml:space="preserve">Chrome Update Series Autographs</t>
        </is>
      </c>
      <c r="F502" t="str">
        <f>HYPERLINK("https://www.ebay.com/sch/i.html?_nkw=2026+Topps+Chrome+Update+Tyler+Schweitzer+auto&amp;mkcid=1&amp;mkrid=711-53200-19255-0&amp;siteid=0&amp;campid=5339157451&amp;toolid=10001&amp;mkevt=1&amp;customid=checklist-xlsx","Find on eBay")</f>
        <v>Find on eBay</v>
      </c>
    </row>
    <row r="503">
      <c r="A503" t="inlineStr">
        <is>
          <t xml:space="preserve">AC-TSC</t>
        </is>
      </c>
      <c r="B503" t="inlineStr">
        <is>
          <t xml:space="preserve">Tanner Scott</t>
        </is>
      </c>
      <c r="C503" t="inlineStr">
        <is>
          <t xml:space="preserve">Los Angeles Dodgers</t>
        </is>
      </c>
      <c r="D503" t="inlineStr">
        <is>
          <t xml:space="preserve">Chrome Update Series Autographs</t>
        </is>
      </c>
      <c r="F503" t="str">
        <f>HYPERLINK("https://www.ebay.com/sch/i.html?_nkw=2026+Topps+Chrome+Update+Tanner+Scott+auto&amp;mkcid=1&amp;mkrid=711-53200-19255-0&amp;siteid=0&amp;campid=5339157451&amp;toolid=10001&amp;mkevt=1&amp;customid=checklist-xlsx","Find on eBay")</f>
        <v>Find on eBay</v>
      </c>
    </row>
    <row r="504">
      <c r="A504" t="inlineStr">
        <is>
          <t xml:space="preserve">AC-TU</t>
        </is>
      </c>
      <c r="B504" t="inlineStr">
        <is>
          <t xml:space="preserve">Tyler Uberstine</t>
        </is>
      </c>
      <c r="C504" t="inlineStr">
        <is>
          <t xml:space="preserve">Boston Red Sox</t>
        </is>
      </c>
      <c r="D504" t="inlineStr">
        <is>
          <t xml:space="preserve">Chrome Update Series Autographs</t>
        </is>
      </c>
      <c r="F504" t="str">
        <f>HYPERLINK("https://www.ebay.com/sch/i.html?_nkw=2026+Topps+Chrome+Update+Tyler+Uberstine+auto&amp;mkcid=1&amp;mkrid=711-53200-19255-0&amp;siteid=0&amp;campid=5339157451&amp;toolid=10001&amp;mkevt=1&amp;customid=checklist-xlsx","Find on eBay")</f>
        <v>Find on eBay</v>
      </c>
    </row>
    <row r="505">
      <c r="A505" t="inlineStr">
        <is>
          <t xml:space="preserve">AC-WD</t>
        </is>
      </c>
      <c r="B505" t="inlineStr">
        <is>
          <t xml:space="preserve">Wilber Dotel</t>
        </is>
      </c>
      <c r="C505" t="inlineStr">
        <is>
          <t xml:space="preserve">Pittsburgh Pirates</t>
        </is>
      </c>
      <c r="D505" t="inlineStr">
        <is>
          <t xml:space="preserve">Chrome Update Series Autographs</t>
        </is>
      </c>
      <c r="F505" t="str">
        <f>HYPERLINK("https://www.ebay.com/sch/i.html?_nkw=2026+Topps+Chrome+Update+Wilber+Dotel+auto&amp;mkcid=1&amp;mkrid=711-53200-19255-0&amp;siteid=0&amp;campid=5339157451&amp;toolid=10001&amp;mkevt=1&amp;customid=checklist-xlsx","Find on eBay")</f>
        <v>Find on eBay</v>
      </c>
    </row>
    <row r="506">
      <c r="A506" t="inlineStr">
        <is>
          <t xml:space="preserve">AC-WU</t>
        </is>
      </c>
      <c r="B506" t="inlineStr">
        <is>
          <t xml:space="preserve">Walbert Ureña</t>
        </is>
      </c>
      <c r="C506" t="inlineStr">
        <is>
          <t xml:space="preserve">Los Angeles Angels</t>
        </is>
      </c>
      <c r="D506" t="inlineStr">
        <is>
          <t xml:space="preserve">Chrome Update Series Autographs</t>
        </is>
      </c>
      <c r="F506" t="str">
        <f>HYPERLINK("https://www.ebay.com/sch/i.html?_nkw=2026+Topps+Chrome+Update+Walbert+Ure%C3%B1a+auto&amp;mkcid=1&amp;mkrid=711-53200-19255-0&amp;siteid=0&amp;campid=5339157451&amp;toolid=10001&amp;mkevt=1&amp;customid=checklist-xlsx","Find on eBay")</f>
        <v>Find on eBay</v>
      </c>
    </row>
    <row r="507">
      <c r="A507" t="inlineStr">
        <is>
          <t xml:space="preserve">AC-YG</t>
        </is>
      </c>
      <c r="B507" t="inlineStr">
        <is>
          <t xml:space="preserve">Yoendrys Gómez</t>
        </is>
      </c>
      <c r="C507" t="inlineStr">
        <is>
          <t xml:space="preserve">Minnesota Twins</t>
        </is>
      </c>
      <c r="D507" t="inlineStr">
        <is>
          <t xml:space="preserve">Chrome Update Series Autographs</t>
        </is>
      </c>
      <c r="F507" t="str">
        <f>HYPERLINK("https://www.ebay.com/sch/i.html?_nkw=2026+Topps+Chrome+Update+Yoendrys+G%C3%B3mez+auto&amp;mkcid=1&amp;mkrid=711-53200-19255-0&amp;siteid=0&amp;campid=5339157451&amp;toolid=10001&amp;mkevt=1&amp;customid=checklist-xlsx","Find on eBay")</f>
        <v>Find on eBay</v>
      </c>
    </row>
    <row r="508">
      <c r="A508" t="inlineStr">
        <is>
          <t xml:space="preserve">RA-BBE</t>
        </is>
      </c>
      <c r="B508" t="inlineStr">
        <is>
          <t xml:space="preserve">Brendan Beck</t>
        </is>
      </c>
      <c r="C508" t="inlineStr">
        <is>
          <t xml:space="preserve">New York Yankees</t>
        </is>
      </c>
      <c r="D508" t="inlineStr">
        <is>
          <t xml:space="preserve">Chrome Update Series Autographs</t>
        </is>
      </c>
      <c r="F508" t="str">
        <f>HYPERLINK("https://www.ebay.com/sch/i.html?_nkw=2026+Topps+Chrome+Update+Brendan+Beck+auto&amp;mkcid=1&amp;mkrid=711-53200-19255-0&amp;siteid=0&amp;campid=5339157451&amp;toolid=10001&amp;mkevt=1&amp;customid=checklist-xlsx","Find on eBay")</f>
        <v>Find on eBay</v>
      </c>
    </row>
    <row r="509">
      <c r="A509" t="inlineStr">
        <is>
          <t xml:space="preserve">RA-BM</t>
        </is>
      </c>
      <c r="B509" t="inlineStr">
        <is>
          <t xml:space="preserve">Brice Matthews</t>
        </is>
      </c>
      <c r="C509" t="inlineStr">
        <is>
          <t xml:space="preserve">Houston Astros</t>
        </is>
      </c>
      <c r="D509" t="inlineStr">
        <is>
          <t xml:space="preserve">Chrome Update Series Autographs</t>
        </is>
      </c>
      <c r="F509" t="str">
        <f>HYPERLINK("https://www.ebay.com/sch/i.html?_nkw=2026+Topps+Chrome+Update+Brice+Matthews+auto&amp;mkcid=1&amp;mkrid=711-53200-19255-0&amp;siteid=0&amp;campid=5339157451&amp;toolid=10001&amp;mkevt=1&amp;customid=checklist-xlsx","Find on eBay")</f>
        <v>Find on eBay</v>
      </c>
    </row>
    <row r="510">
      <c r="A510" t="inlineStr">
        <is>
          <t xml:space="preserve">RA-CBE</t>
        </is>
      </c>
      <c r="B510" t="inlineStr">
        <is>
          <t xml:space="preserve">Carson Benge</t>
        </is>
      </c>
      <c r="C510" t="inlineStr">
        <is>
          <t xml:space="preserve">New York Mets</t>
        </is>
      </c>
      <c r="D510" t="inlineStr">
        <is>
          <t xml:space="preserve">Chrome Update Series Autographs</t>
        </is>
      </c>
      <c r="F510" t="str">
        <f>HYPERLINK("https://www.ebay.com/sch/i.html?_nkw=2026+Topps+Chrome+Update+Carson+Benge+auto&amp;mkcid=1&amp;mkrid=711-53200-19255-0&amp;siteid=0&amp;campid=5339157451&amp;toolid=10001&amp;mkevt=1&amp;customid=checklist-xlsx","Find on eBay")</f>
        <v>Find on eBay</v>
      </c>
    </row>
    <row r="511">
      <c r="A511" t="inlineStr">
        <is>
          <t xml:space="preserve">RA-CP</t>
        </is>
      </c>
      <c r="B511" t="inlineStr">
        <is>
          <t xml:space="preserve">Connor Prielipp</t>
        </is>
      </c>
      <c r="C511" t="inlineStr">
        <is>
          <t xml:space="preserve">Minnesota Twins</t>
        </is>
      </c>
      <c r="D511" t="inlineStr">
        <is>
          <t xml:space="preserve">Chrome Update Series Autographs</t>
        </is>
      </c>
      <c r="F511" t="str">
        <f>HYPERLINK("https://www.ebay.com/sch/i.html?_nkw=2026+Topps+Chrome+Update+Connor+Prielipp+auto&amp;mkcid=1&amp;mkrid=711-53200-19255-0&amp;siteid=0&amp;campid=5339157451&amp;toolid=10001&amp;mkevt=1&amp;customid=checklist-xlsx","Find on eBay")</f>
        <v>Find on eBay</v>
      </c>
    </row>
    <row r="512">
      <c r="A512" t="inlineStr">
        <is>
          <t xml:space="preserve">RA-CRW</t>
        </is>
      </c>
      <c r="B512" t="inlineStr">
        <is>
          <t xml:space="preserve">Justin Crawford</t>
        </is>
      </c>
      <c r="C512" t="inlineStr">
        <is>
          <t xml:space="preserve">Philadelphia Phillies</t>
        </is>
      </c>
      <c r="D512" t="inlineStr">
        <is>
          <t xml:space="preserve">Chrome Update Series Autographs</t>
        </is>
      </c>
      <c r="F512" t="str">
        <f>HYPERLINK("https://www.ebay.com/sch/i.html?_nkw=2026+Topps+Chrome+Update+Justin+Crawford+auto&amp;mkcid=1&amp;mkrid=711-53200-19255-0&amp;siteid=0&amp;campid=5339157451&amp;toolid=10001&amp;mkevt=1&amp;customid=checklist-xlsx","Find on eBay")</f>
        <v>Find on eBay</v>
      </c>
    </row>
    <row r="513">
      <c r="A513" t="inlineStr">
        <is>
          <t xml:space="preserve">RA-DF</t>
        </is>
      </c>
      <c r="B513" t="inlineStr">
        <is>
          <t xml:space="preserve">Dax Fulton</t>
        </is>
      </c>
      <c r="C513" t="inlineStr">
        <is>
          <t xml:space="preserve">Miami Marlins</t>
        </is>
      </c>
      <c r="D513" t="inlineStr">
        <is>
          <t xml:space="preserve">Chrome Update Series Autographs</t>
        </is>
      </c>
      <c r="F513" t="str">
        <f>HYPERLINK("https://www.ebay.com/sch/i.html?_nkw=2026+Topps+Chrome+Update+Dax+Fulton+auto&amp;mkcid=1&amp;mkrid=711-53200-19255-0&amp;siteid=0&amp;campid=5339157451&amp;toolid=10001&amp;mkevt=1&amp;customid=checklist-xlsx","Find on eBay")</f>
        <v>Find on eBay</v>
      </c>
    </row>
    <row r="514">
      <c r="A514" t="inlineStr">
        <is>
          <t xml:space="preserve">RA-DGI</t>
        </is>
      </c>
      <c r="B514" t="inlineStr">
        <is>
          <t xml:space="preserve">Drew Gilbert</t>
        </is>
      </c>
      <c r="C514" t="inlineStr">
        <is>
          <t xml:space="preserve">San Francisco Giants</t>
        </is>
      </c>
      <c r="D514" t="inlineStr">
        <is>
          <t xml:space="preserve">Chrome Update Series Autographs</t>
        </is>
      </c>
      <c r="F514" t="str">
        <f>HYPERLINK("https://www.ebay.com/sch/i.html?_nkw=2026+Topps+Chrome+Update+Drew+Gilbert+auto&amp;mkcid=1&amp;mkrid=711-53200-19255-0&amp;siteid=0&amp;campid=5339157451&amp;toolid=10001&amp;mkevt=1&amp;customid=checklist-xlsx","Find on eBay")</f>
        <v>Find on eBay</v>
      </c>
    </row>
    <row r="515">
      <c r="A515" t="inlineStr">
        <is>
          <t xml:space="preserve">RA-GE</t>
        </is>
      </c>
      <c r="B515" t="inlineStr">
        <is>
          <t xml:space="preserve">George Valera</t>
        </is>
      </c>
      <c r="C515" t="inlineStr">
        <is>
          <t xml:space="preserve">Cleveland Guardians</t>
        </is>
      </c>
      <c r="D515" t="inlineStr">
        <is>
          <t xml:space="preserve">Chrome Update Series Autographs</t>
        </is>
      </c>
      <c r="F515" t="str">
        <f>HYPERLINK("https://www.ebay.com/sch/i.html?_nkw=2026+Topps+Chrome+Update+George+Valera+auto&amp;mkcid=1&amp;mkrid=711-53200-19255-0&amp;siteid=0&amp;campid=5339157451&amp;toolid=10001&amp;mkevt=1&amp;customid=checklist-xlsx","Find on eBay")</f>
        <v>Find on eBay</v>
      </c>
    </row>
    <row r="516">
      <c r="A516" t="inlineStr">
        <is>
          <t xml:space="preserve">RA-GK</t>
        </is>
      </c>
      <c r="B516" t="inlineStr">
        <is>
          <t xml:space="preserve">George Klassen</t>
        </is>
      </c>
      <c r="C516" t="inlineStr">
        <is>
          <t xml:space="preserve">Los Angeles Angels</t>
        </is>
      </c>
      <c r="D516" t="inlineStr">
        <is>
          <t xml:space="preserve">Chrome Update Series Autographs</t>
        </is>
      </c>
      <c r="F516" t="str">
        <f>HYPERLINK("https://www.ebay.com/sch/i.html?_nkw=2026+Topps+Chrome+Update+George+Klassen+auto&amp;mkcid=1&amp;mkrid=711-53200-19255-0&amp;siteid=0&amp;campid=5339157451&amp;toolid=10001&amp;mkevt=1&amp;customid=checklist-xlsx","Find on eBay")</f>
        <v>Find on eBay</v>
      </c>
    </row>
    <row r="517">
      <c r="A517" t="inlineStr">
        <is>
          <t xml:space="preserve">RA-HL</t>
        </is>
      </c>
      <c r="B517" t="inlineStr">
        <is>
          <t xml:space="preserve">Hao-Yu Lee</t>
        </is>
      </c>
      <c r="C517" t="inlineStr">
        <is>
          <t xml:space="preserve">Detroit Tigers</t>
        </is>
      </c>
      <c r="D517" t="inlineStr">
        <is>
          <t xml:space="preserve">Chrome Update Series Autographs</t>
        </is>
      </c>
      <c r="F517" t="str">
        <f>HYPERLINK("https://www.ebay.com/sch/i.html?_nkw=2026+Topps+Chrome+Update+Hao-Yu+Lee+auto&amp;mkcid=1&amp;mkrid=711-53200-19255-0&amp;siteid=0&amp;campid=5339157451&amp;toolid=10001&amp;mkevt=1&amp;customid=checklist-xlsx","Find on eBay")</f>
        <v>Find on eBay</v>
      </c>
    </row>
    <row r="518">
      <c r="A518" t="inlineStr">
        <is>
          <t xml:space="preserve">RA-JQ</t>
        </is>
      </c>
      <c r="B518" t="inlineStr">
        <is>
          <t xml:space="preserve">Jeferson Quero</t>
        </is>
      </c>
      <c r="C518" t="inlineStr">
        <is>
          <t xml:space="preserve">Milwaukee Brewers</t>
        </is>
      </c>
      <c r="D518" t="inlineStr">
        <is>
          <t xml:space="preserve">Chrome Update Series Autographs</t>
        </is>
      </c>
      <c r="F518" t="str">
        <f>HYPERLINK("https://www.ebay.com/sch/i.html?_nkw=2026+Topps+Chrome+Update+Jeferson+Quero+auto&amp;mkcid=1&amp;mkrid=711-53200-19255-0&amp;siteid=0&amp;campid=5339157451&amp;toolid=10001&amp;mkevt=1&amp;customid=checklist-xlsx","Find on eBay")</f>
        <v>Find on eBay</v>
      </c>
    </row>
    <row r="519">
      <c r="A519" t="inlineStr">
        <is>
          <t xml:space="preserve">RA-JR</t>
        </is>
      </c>
      <c r="B519" t="inlineStr">
        <is>
          <t xml:space="preserve">Jesus Rodriguez</t>
        </is>
      </c>
      <c r="C519" t="inlineStr">
        <is>
          <t xml:space="preserve">San Francisco Giants</t>
        </is>
      </c>
      <c r="D519" t="inlineStr">
        <is>
          <t xml:space="preserve">Chrome Update Series Autographs</t>
        </is>
      </c>
      <c r="F519" t="str">
        <f>HYPERLINK("https://www.ebay.com/sch/i.html?_nkw=2026+Topps+Chrome+Update+Jesus+Rodriguez+auto&amp;mkcid=1&amp;mkrid=711-53200-19255-0&amp;siteid=0&amp;campid=5339157451&amp;toolid=10001&amp;mkevt=1&amp;customid=checklist-xlsx","Find on eBay")</f>
        <v>Find on eBay</v>
      </c>
    </row>
    <row r="520">
      <c r="A520" t="inlineStr">
        <is>
          <t xml:space="preserve">RA-KR</t>
        </is>
      </c>
      <c r="B520" t="inlineStr">
        <is>
          <t xml:space="preserve">Kendry Rojas</t>
        </is>
      </c>
      <c r="C520" t="inlineStr">
        <is>
          <t xml:space="preserve">Minnesota Twins</t>
        </is>
      </c>
      <c r="D520" t="inlineStr">
        <is>
          <t xml:space="preserve">Chrome Update Series Autographs</t>
        </is>
      </c>
      <c r="F520" t="str">
        <f>HYPERLINK("https://www.ebay.com/sch/i.html?_nkw=2026+Topps+Chrome+Update+Kendry+Rojas+auto&amp;mkcid=1&amp;mkrid=711-53200-19255-0&amp;siteid=0&amp;campid=5339157451&amp;toolid=10001&amp;mkevt=1&amp;customid=checklist-xlsx","Find on eBay")</f>
        <v>Find on eBay</v>
      </c>
    </row>
    <row r="521">
      <c r="A521" t="inlineStr">
        <is>
          <t xml:space="preserve">RA-MCK</t>
        </is>
      </c>
      <c r="B521" t="inlineStr">
        <is>
          <t xml:space="preserve">Joe Mack</t>
        </is>
      </c>
      <c r="C521" t="inlineStr">
        <is>
          <t xml:space="preserve">Miami Marlins</t>
        </is>
      </c>
      <c r="D521" t="inlineStr">
        <is>
          <t xml:space="preserve">Chrome Update Series Autographs</t>
        </is>
      </c>
      <c r="F521" t="str">
        <f>HYPERLINK("https://www.ebay.com/sch/i.html?_nkw=2026+Topps+Chrome+Update+Joe+Mack+auto&amp;mkcid=1&amp;mkrid=711-53200-19255-0&amp;siteid=0&amp;campid=5339157451&amp;toolid=10001&amp;mkevt=1&amp;customid=checklist-xlsx","Find on eBay")</f>
        <v>Find on eBay</v>
      </c>
    </row>
    <row r="522">
      <c r="A522" t="inlineStr">
        <is>
          <t xml:space="preserve">RA-TB</t>
        </is>
      </c>
      <c r="B522" t="inlineStr">
        <is>
          <t xml:space="preserve">Travis Bazzana</t>
        </is>
      </c>
      <c r="C522" t="inlineStr">
        <is>
          <t xml:space="preserve">Cleveland Guardians</t>
        </is>
      </c>
      <c r="D522" t="inlineStr">
        <is>
          <t xml:space="preserve">Chrome Update Series Autographs</t>
        </is>
      </c>
      <c r="F522" t="str">
        <f>HYPERLINK("https://www.ebay.com/sch/i.html?_nkw=2026+Topps+Chrome+Update+Travis+Bazzana+auto&amp;mkcid=1&amp;mkrid=711-53200-19255-0&amp;siteid=0&amp;campid=5339157451&amp;toolid=10001&amp;mkevt=1&amp;customid=checklist-xlsx","Find on eBay")</f>
        <v>Find on eBay</v>
      </c>
    </row>
    <row r="523">
      <c r="A523" t="inlineStr">
        <is>
          <t xml:space="preserve">RA-TG</t>
        </is>
      </c>
      <c r="B523" t="inlineStr">
        <is>
          <t xml:space="preserve">Trey Gibson</t>
        </is>
      </c>
      <c r="C523" t="inlineStr">
        <is>
          <t xml:space="preserve">Baltimore Orioles</t>
        </is>
      </c>
      <c r="D523" t="inlineStr">
        <is>
          <t xml:space="preserve">Chrome Update Series Autographs</t>
        </is>
      </c>
      <c r="F523" t="str">
        <f>HYPERLINK("https://www.ebay.com/sch/i.html?_nkw=2026+Topps+Chrome+Update+Trey+Gibson+auto&amp;mkcid=1&amp;mkrid=711-53200-19255-0&amp;siteid=0&amp;campid=5339157451&amp;toolid=10001&amp;mkevt=1&amp;customid=checklist-xlsx","Find on eBay")</f>
        <v>Find on eBay</v>
      </c>
    </row>
    <row r="524">
      <c r="A524" t="inlineStr">
        <is>
          <t xml:space="preserve">RA-YP</t>
        </is>
      </c>
      <c r="B524" t="inlineStr">
        <is>
          <t xml:space="preserve">Yohendrick Piñango</t>
        </is>
      </c>
      <c r="C524" t="inlineStr">
        <is>
          <t xml:space="preserve">Toronto Blue Jays</t>
        </is>
      </c>
      <c r="D524" t="inlineStr">
        <is>
          <t xml:space="preserve">Chrome Update Series Autographs</t>
        </is>
      </c>
      <c r="F524" t="str">
        <f>HYPERLINK("https://www.ebay.com/sch/i.html?_nkw=2026+Topps+Chrome+Update+Yohendrick+Pi%C3%B1ango+auto&amp;mkcid=1&amp;mkrid=711-53200-19255-0&amp;siteid=0&amp;campid=5339157451&amp;toolid=10001&amp;mkevt=1&amp;customid=checklist-xlsx","Find on eBay")</f>
        <v>Find on eBay</v>
      </c>
    </row>
    <row r="525">
      <c r="A525" t="inlineStr">
        <is>
          <t xml:space="preserve">AC-AGA</t>
        </is>
      </c>
      <c r="B525" t="inlineStr">
        <is>
          <t xml:space="preserve">Alec Gamboa</t>
        </is>
      </c>
      <c r="C525" t="inlineStr">
        <is>
          <t xml:space="preserve">Boston Red Sox</t>
        </is>
      </c>
      <c r="D525" t="inlineStr">
        <is>
          <t xml:space="preserve">Chrome Update Retail Autographs</t>
        </is>
      </c>
      <c r="F525" t="str">
        <f>HYPERLINK("https://www.ebay.com/sch/i.html?_nkw=2026+Topps+Chrome+Update+Alec+Gamboa+auto&amp;mkcid=1&amp;mkrid=711-53200-19255-0&amp;siteid=0&amp;campid=5339157451&amp;toolid=10001&amp;mkevt=1&amp;customid=checklist-xlsx","Find on eBay")</f>
        <v>Find on eBay</v>
      </c>
    </row>
    <row r="526">
      <c r="A526" t="inlineStr">
        <is>
          <t xml:space="preserve">AC-AT</t>
        </is>
      </c>
      <c r="B526" t="inlineStr">
        <is>
          <t xml:space="preserve">Alek Thomas</t>
        </is>
      </c>
      <c r="C526" t="inlineStr">
        <is>
          <t xml:space="preserve">Los Angeles Dodgers</t>
        </is>
      </c>
      <c r="D526" t="inlineStr">
        <is>
          <t xml:space="preserve">Chrome Update Retail Autographs</t>
        </is>
      </c>
      <c r="F526" t="str">
        <f>HYPERLINK("https://www.ebay.com/sch/i.html?_nkw=2026+Topps+Chrome+Update+Alek+Thomas+auto&amp;mkcid=1&amp;mkrid=711-53200-19255-0&amp;siteid=0&amp;campid=5339157451&amp;toolid=10001&amp;mkevt=1&amp;customid=checklist-xlsx","Find on eBay")</f>
        <v>Find on eBay</v>
      </c>
    </row>
    <row r="527">
      <c r="A527" t="inlineStr">
        <is>
          <t xml:space="preserve">AC-AW</t>
        </is>
      </c>
      <c r="B527" t="inlineStr">
        <is>
          <t xml:space="preserve">Alika Williams</t>
        </is>
      </c>
      <c r="C527" t="inlineStr">
        <is>
          <t xml:space="preserve">Athletics</t>
        </is>
      </c>
      <c r="D527" t="inlineStr">
        <is>
          <t xml:space="preserve">Chrome Update Retail Autographs</t>
        </is>
      </c>
      <c r="F527" t="str">
        <f>HYPERLINK("https://www.ebay.com/sch/i.html?_nkw=2026+Topps+Chrome+Update+Alika+Williams+auto&amp;mkcid=1&amp;mkrid=711-53200-19255-0&amp;siteid=0&amp;campid=5339157451&amp;toolid=10001&amp;mkevt=1&amp;customid=checklist-xlsx","Find on eBay")</f>
        <v>Find on eBay</v>
      </c>
    </row>
    <row r="528">
      <c r="A528" t="inlineStr">
        <is>
          <t xml:space="preserve">AC-BE</t>
        </is>
      </c>
      <c r="B528" t="inlineStr">
        <is>
          <t xml:space="preserve">Bryce Elder</t>
        </is>
      </c>
      <c r="C528" t="inlineStr">
        <is>
          <t xml:space="preserve">Atlanta Braves</t>
        </is>
      </c>
      <c r="D528" t="inlineStr">
        <is>
          <t xml:space="preserve">Chrome Update Retail Autographs</t>
        </is>
      </c>
      <c r="F528" t="str">
        <f>HYPERLINK("https://www.ebay.com/sch/i.html?_nkw=2026+Topps+Chrome+Update+Bryce+Elder+auto&amp;mkcid=1&amp;mkrid=711-53200-19255-0&amp;siteid=0&amp;campid=5339157451&amp;toolid=10001&amp;mkevt=1&amp;customid=checklist-xlsx","Find on eBay")</f>
        <v>Find on eBay</v>
      </c>
    </row>
    <row r="529">
      <c r="A529" t="inlineStr">
        <is>
          <t xml:space="preserve">AC-BF</t>
        </is>
      </c>
      <c r="B529" t="inlineStr">
        <is>
          <t xml:space="preserve">Brian Fitzpatrick</t>
        </is>
      </c>
      <c r="C529" t="inlineStr">
        <is>
          <t xml:space="preserve">Milwaukee Brewers</t>
        </is>
      </c>
      <c r="D529" t="inlineStr">
        <is>
          <t xml:space="preserve">Chrome Update Retail Autographs</t>
        </is>
      </c>
      <c r="F529" t="str">
        <f>HYPERLINK("https://www.ebay.com/sch/i.html?_nkw=2026+Topps+Chrome+Update+Brian+Fitzpatrick+auto&amp;mkcid=1&amp;mkrid=711-53200-19255-0&amp;siteid=0&amp;campid=5339157451&amp;toolid=10001&amp;mkevt=1&amp;customid=checklist-xlsx","Find on eBay")</f>
        <v>Find on eBay</v>
      </c>
    </row>
    <row r="530">
      <c r="A530" t="inlineStr">
        <is>
          <t xml:space="preserve">AC-BFA</t>
        </is>
      </c>
      <c r="B530" t="inlineStr">
        <is>
          <t xml:space="preserve">Bailey Falter</t>
        </is>
      </c>
      <c r="C530" t="inlineStr">
        <is>
          <t xml:space="preserve">Kansas City Royals</t>
        </is>
      </c>
      <c r="D530" t="inlineStr">
        <is>
          <t xml:space="preserve">Chrome Update Retail Autographs</t>
        </is>
      </c>
      <c r="F530" t="str">
        <f>HYPERLINK("https://www.ebay.com/sch/i.html?_nkw=2026+Topps+Chrome+Update+Bailey+Falter+auto&amp;mkcid=1&amp;mkrid=711-53200-19255-0&amp;siteid=0&amp;campid=5339157451&amp;toolid=10001&amp;mkevt=1&amp;customid=checklist-xlsx","Find on eBay")</f>
        <v>Find on eBay</v>
      </c>
    </row>
    <row r="531">
      <c r="A531" t="inlineStr">
        <is>
          <t xml:space="preserve">AC-CB</t>
        </is>
      </c>
      <c r="B531" t="inlineStr">
        <is>
          <t xml:space="preserve">Carter Baumler</t>
        </is>
      </c>
      <c r="C531" t="inlineStr">
        <is>
          <t xml:space="preserve">Texas Rangers</t>
        </is>
      </c>
      <c r="D531" t="inlineStr">
        <is>
          <t xml:space="preserve">Chrome Update Retail Autographs</t>
        </is>
      </c>
      <c r="F531" t="str">
        <f>HYPERLINK("https://www.ebay.com/sch/i.html?_nkw=2026+Topps+Chrome+Update+Carter+Baumler+auto&amp;mkcid=1&amp;mkrid=711-53200-19255-0&amp;siteid=0&amp;campid=5339157451&amp;toolid=10001&amp;mkevt=1&amp;customid=checklist-xlsx","Find on eBay")</f>
        <v>Find on eBay</v>
      </c>
    </row>
    <row r="532">
      <c r="A532" t="inlineStr">
        <is>
          <t xml:space="preserve">AC-CF</t>
        </is>
      </c>
      <c r="B532" t="inlineStr">
        <is>
          <t xml:space="preserve">Cameron Foster</t>
        </is>
      </c>
      <c r="C532" t="inlineStr">
        <is>
          <t xml:space="preserve">Baltimore Orioles</t>
        </is>
      </c>
      <c r="D532" t="inlineStr">
        <is>
          <t xml:space="preserve">Chrome Update Retail Autographs</t>
        </is>
      </c>
      <c r="F532" t="str">
        <f>HYPERLINK("https://www.ebay.com/sch/i.html?_nkw=2026+Topps+Chrome+Update+Cameron+Foster+auto&amp;mkcid=1&amp;mkrid=711-53200-19255-0&amp;siteid=0&amp;campid=5339157451&amp;toolid=10001&amp;mkevt=1&amp;customid=checklist-xlsx","Find on eBay")</f>
        <v>Find on eBay</v>
      </c>
    </row>
    <row r="533">
      <c r="A533" t="inlineStr">
        <is>
          <t xml:space="preserve">AC-CSE</t>
        </is>
      </c>
      <c r="B533" t="inlineStr">
        <is>
          <t xml:space="preserve">Christian Scott</t>
        </is>
      </c>
      <c r="C533" t="inlineStr">
        <is>
          <t xml:space="preserve">New York Mets</t>
        </is>
      </c>
      <c r="D533" t="inlineStr">
        <is>
          <t xml:space="preserve">Chrome Update Retail Autographs</t>
        </is>
      </c>
      <c r="F533" t="str">
        <f>HYPERLINK("https://www.ebay.com/sch/i.html?_nkw=2026+Topps+Chrome+Update+Christian+Scott+auto&amp;mkcid=1&amp;mkrid=711-53200-19255-0&amp;siteid=0&amp;campid=5339157451&amp;toolid=10001&amp;mkevt=1&amp;customid=checklist-xlsx","Find on eBay")</f>
        <v>Find on eBay</v>
      </c>
    </row>
    <row r="534">
      <c r="A534" t="inlineStr">
        <is>
          <t xml:space="preserve">AC-DCZ</t>
        </is>
      </c>
      <c r="B534" t="inlineStr">
        <is>
          <t xml:space="preserve">Dominic Canzone</t>
        </is>
      </c>
      <c r="C534" t="inlineStr">
        <is>
          <t xml:space="preserve">Seattle Mariners</t>
        </is>
      </c>
      <c r="D534" t="inlineStr">
        <is>
          <t xml:space="preserve">Chrome Update Retail Autographs</t>
        </is>
      </c>
      <c r="F534" t="str">
        <f>HYPERLINK("https://www.ebay.com/sch/i.html?_nkw=2026+Topps+Chrome+Update+Dominic+Canzone+auto&amp;mkcid=1&amp;mkrid=711-53200-19255-0&amp;siteid=0&amp;campid=5339157451&amp;toolid=10001&amp;mkevt=1&amp;customid=checklist-xlsx","Find on eBay")</f>
        <v>Find on eBay</v>
      </c>
    </row>
    <row r="535">
      <c r="A535" t="inlineStr">
        <is>
          <t xml:space="preserve">AC-DDT</t>
        </is>
      </c>
      <c r="B535" t="inlineStr">
        <is>
          <t xml:space="preserve">Duncan Davitt</t>
        </is>
      </c>
      <c r="C535" t="inlineStr">
        <is>
          <t xml:space="preserve">Chicago White Sox</t>
        </is>
      </c>
      <c r="D535" t="inlineStr">
        <is>
          <t xml:space="preserve">Chrome Update Retail Autographs</t>
        </is>
      </c>
      <c r="F535" t="str">
        <f>HYPERLINK("https://www.ebay.com/sch/i.html?_nkw=2026+Topps+Chrome+Update+Duncan+Davitt+auto&amp;mkcid=1&amp;mkrid=711-53200-19255-0&amp;siteid=0&amp;campid=5339157451&amp;toolid=10001&amp;mkevt=1&amp;customid=checklist-xlsx","Find on eBay")</f>
        <v>Find on eBay</v>
      </c>
    </row>
    <row r="536">
      <c r="A536" t="inlineStr">
        <is>
          <t xml:space="preserve">AC-DH</t>
        </is>
      </c>
      <c r="B536" t="inlineStr">
        <is>
          <t xml:space="preserve">Darell Hernaiz</t>
        </is>
      </c>
      <c r="C536" t="inlineStr">
        <is>
          <t xml:space="preserve">Athletics</t>
        </is>
      </c>
      <c r="D536" t="inlineStr">
        <is>
          <t xml:space="preserve">Chrome Update Retail Autographs</t>
        </is>
      </c>
      <c r="F536" t="str">
        <f>HYPERLINK("https://www.ebay.com/sch/i.html?_nkw=2026+Topps+Chrome+Update+Darell+Hernaiz+auto&amp;mkcid=1&amp;mkrid=711-53200-19255-0&amp;siteid=0&amp;campid=5339157451&amp;toolid=10001&amp;mkevt=1&amp;customid=checklist-xlsx","Find on eBay")</f>
        <v>Find on eBay</v>
      </c>
    </row>
    <row r="537">
      <c r="A537" t="inlineStr">
        <is>
          <t xml:space="preserve">AC-FF</t>
        </is>
      </c>
      <c r="B537" t="inlineStr">
        <is>
          <t xml:space="preserve">Freddy Fermin</t>
        </is>
      </c>
      <c r="C537" t="inlineStr">
        <is>
          <t xml:space="preserve">San Diego Padres</t>
        </is>
      </c>
      <c r="D537" t="inlineStr">
        <is>
          <t xml:space="preserve">Chrome Update Retail Autographs</t>
        </is>
      </c>
      <c r="F537" t="str">
        <f>HYPERLINK("https://www.ebay.com/sch/i.html?_nkw=2026+Topps+Chrome+Update+Freddy+Fermin+auto&amp;mkcid=1&amp;mkrid=711-53200-19255-0&amp;siteid=0&amp;campid=5339157451&amp;toolid=10001&amp;mkevt=1&amp;customid=checklist-xlsx","Find on eBay")</f>
        <v>Find on eBay</v>
      </c>
    </row>
    <row r="538">
      <c r="A538" t="inlineStr">
        <is>
          <t xml:space="preserve">AC-GC</t>
        </is>
      </c>
      <c r="B538" t="inlineStr">
        <is>
          <t xml:space="preserve">Gavin Collyer</t>
        </is>
      </c>
      <c r="C538" t="inlineStr">
        <is>
          <t xml:space="preserve">Texas Rangers</t>
        </is>
      </c>
      <c r="D538" t="inlineStr">
        <is>
          <t xml:space="preserve">Chrome Update Retail Autographs</t>
        </is>
      </c>
      <c r="F538" t="str">
        <f>HYPERLINK("https://www.ebay.com/sch/i.html?_nkw=2026+Topps+Chrome+Update+Gavin+Collyer+auto&amp;mkcid=1&amp;mkrid=711-53200-19255-0&amp;siteid=0&amp;campid=5339157451&amp;toolid=10001&amp;mkevt=1&amp;customid=checklist-xlsx","Find on eBay")</f>
        <v>Find on eBay</v>
      </c>
    </row>
    <row r="539">
      <c r="A539" t="inlineStr">
        <is>
          <t xml:space="preserve">AC-HAM</t>
        </is>
      </c>
      <c r="B539" t="inlineStr">
        <is>
          <t xml:space="preserve">David Hamilton</t>
        </is>
      </c>
      <c r="C539" t="inlineStr">
        <is>
          <t xml:space="preserve">Milwaukee Brewers</t>
        </is>
      </c>
      <c r="D539" t="inlineStr">
        <is>
          <t xml:space="preserve">Chrome Update Retail Autographs</t>
        </is>
      </c>
      <c r="F539" t="str">
        <f>HYPERLINK("https://www.ebay.com/sch/i.html?_nkw=2026+Topps+Chrome+Update+David+Hamilton+auto&amp;mkcid=1&amp;mkrid=711-53200-19255-0&amp;siteid=0&amp;campid=5339157451&amp;toolid=10001&amp;mkevt=1&amp;customid=checklist-xlsx","Find on eBay")</f>
        <v>Find on eBay</v>
      </c>
    </row>
    <row r="540">
      <c r="A540" t="inlineStr">
        <is>
          <t xml:space="preserve">AC-JBR</t>
        </is>
      </c>
      <c r="B540" t="inlineStr">
        <is>
          <t xml:space="preserve">Jorge Barrosa</t>
        </is>
      </c>
      <c r="C540" t="inlineStr">
        <is>
          <t xml:space="preserve">Arizona Diamondbacks</t>
        </is>
      </c>
      <c r="D540" t="inlineStr">
        <is>
          <t xml:space="preserve">Chrome Update Retail Autographs</t>
        </is>
      </c>
      <c r="F540" t="str">
        <f>HYPERLINK("https://www.ebay.com/sch/i.html?_nkw=2026+Topps+Chrome+Update+Jorge+Barrosa+auto&amp;mkcid=1&amp;mkrid=711-53200-19255-0&amp;siteid=0&amp;campid=5339157451&amp;toolid=10001&amp;mkevt=1&amp;customid=checklist-xlsx","Find on eBay")</f>
        <v>Find on eBay</v>
      </c>
    </row>
    <row r="541">
      <c r="A541" t="inlineStr">
        <is>
          <t xml:space="preserve">AC-JE</t>
        </is>
      </c>
      <c r="B541" t="inlineStr">
        <is>
          <t xml:space="preserve">Josh Ekness</t>
        </is>
      </c>
      <c r="C541" t="inlineStr">
        <is>
          <t xml:space="preserve">Miami Marlins</t>
        </is>
      </c>
      <c r="D541" t="inlineStr">
        <is>
          <t xml:space="preserve">Chrome Update Retail Autographs</t>
        </is>
      </c>
      <c r="F541" t="str">
        <f>HYPERLINK("https://www.ebay.com/sch/i.html?_nkw=2026+Topps+Chrome+Update+Josh+Ekness+auto&amp;mkcid=1&amp;mkrid=711-53200-19255-0&amp;siteid=0&amp;campid=5339157451&amp;toolid=10001&amp;mkevt=1&amp;customid=checklist-xlsx","Find on eBay")</f>
        <v>Find on eBay</v>
      </c>
    </row>
    <row r="542">
      <c r="A542" t="inlineStr">
        <is>
          <t xml:space="preserve">AC-JRJ</t>
        </is>
      </c>
      <c r="B542" t="inlineStr">
        <is>
          <t xml:space="preserve">Johan Rojas</t>
        </is>
      </c>
      <c r="C542" t="inlineStr">
        <is>
          <t xml:space="preserve">Philadelphia Phillies</t>
        </is>
      </c>
      <c r="D542" t="inlineStr">
        <is>
          <t xml:space="preserve">Chrome Update Retail Autographs</t>
        </is>
      </c>
      <c r="F542" t="str">
        <f>HYPERLINK("https://www.ebay.com/sch/i.html?_nkw=2026+Topps+Chrome+Update+Johan+Rojas+auto&amp;mkcid=1&amp;mkrid=711-53200-19255-0&amp;siteid=0&amp;campid=5339157451&amp;toolid=10001&amp;mkevt=1&amp;customid=checklist-xlsx","Find on eBay")</f>
        <v>Find on eBay</v>
      </c>
    </row>
    <row r="543">
      <c r="A543" t="inlineStr">
        <is>
          <t xml:space="preserve">AC-JT</t>
        </is>
      </c>
      <c r="B543" t="inlineStr">
        <is>
          <t xml:space="preserve">Jared Triolo</t>
        </is>
      </c>
      <c r="C543" t="inlineStr">
        <is>
          <t xml:space="preserve">Pittsburgh Pirates</t>
        </is>
      </c>
      <c r="D543" t="inlineStr">
        <is>
          <t xml:space="preserve">Chrome Update Retail Autographs</t>
        </is>
      </c>
      <c r="F543" t="str">
        <f>HYPERLINK("https://www.ebay.com/sch/i.html?_nkw=2026+Topps+Chrome+Update+Jared+Triolo+auto&amp;mkcid=1&amp;mkrid=711-53200-19255-0&amp;siteid=0&amp;campid=5339157451&amp;toolid=10001&amp;mkevt=1&amp;customid=checklist-xlsx","Find on eBay")</f>
        <v>Find on eBay</v>
      </c>
    </row>
    <row r="544">
      <c r="A544" t="inlineStr">
        <is>
          <t xml:space="preserve">AC-KC</t>
        </is>
      </c>
      <c r="B544" t="inlineStr">
        <is>
          <t xml:space="preserve">Kody Clemens</t>
        </is>
      </c>
      <c r="C544" t="inlineStr">
        <is>
          <t xml:space="preserve">Minnesota Twins</t>
        </is>
      </c>
      <c r="D544" t="inlineStr">
        <is>
          <t xml:space="preserve">Chrome Update Retail Autographs</t>
        </is>
      </c>
      <c r="F544" t="str">
        <f>HYPERLINK("https://www.ebay.com/sch/i.html?_nkw=2026+Topps+Chrome+Update+Kody+Clemens+auto&amp;mkcid=1&amp;mkrid=711-53200-19255-0&amp;siteid=0&amp;campid=5339157451&amp;toolid=10001&amp;mkevt=1&amp;customid=checklist-xlsx","Find on eBay")</f>
        <v>Find on eBay</v>
      </c>
    </row>
    <row r="545">
      <c r="A545" t="inlineStr">
        <is>
          <t xml:space="preserve">AC-KL</t>
        </is>
      </c>
      <c r="B545" t="inlineStr">
        <is>
          <t xml:space="preserve">Kyle Leahy</t>
        </is>
      </c>
      <c r="C545" t="inlineStr">
        <is>
          <t xml:space="preserve">St. Louis Cardinals</t>
        </is>
      </c>
      <c r="D545" t="inlineStr">
        <is>
          <t xml:space="preserve">Chrome Update Retail Autographs</t>
        </is>
      </c>
      <c r="F545" t="str">
        <f>HYPERLINK("https://www.ebay.com/sch/i.html?_nkw=2026+Topps+Chrome+Update+Kyle+Leahy+auto&amp;mkcid=1&amp;mkrid=711-53200-19255-0&amp;siteid=0&amp;campid=5339157451&amp;toolid=10001&amp;mkevt=1&amp;customid=checklist-xlsx","Find on eBay")</f>
        <v>Find on eBay</v>
      </c>
    </row>
    <row r="546">
      <c r="A546" t="inlineStr">
        <is>
          <t xml:space="preserve">AC-MA</t>
        </is>
      </c>
      <c r="B546" t="inlineStr">
        <is>
          <t xml:space="preserve">Miguel Amaya</t>
        </is>
      </c>
      <c r="C546" t="inlineStr">
        <is>
          <t xml:space="preserve">Chicago Cubs</t>
        </is>
      </c>
      <c r="D546" t="inlineStr">
        <is>
          <t xml:space="preserve">Chrome Update Retail Autographs</t>
        </is>
      </c>
      <c r="F546" t="str">
        <f>HYPERLINK("https://www.ebay.com/sch/i.html?_nkw=2026+Topps+Chrome+Update+Miguel+Amaya+auto&amp;mkcid=1&amp;mkrid=711-53200-19255-0&amp;siteid=0&amp;campid=5339157451&amp;toolid=10001&amp;mkevt=1&amp;customid=checklist-xlsx","Find on eBay")</f>
        <v>Find on eBay</v>
      </c>
    </row>
    <row r="547">
      <c r="A547" t="inlineStr">
        <is>
          <t xml:space="preserve">AC-MP</t>
        </is>
      </c>
      <c r="B547" t="inlineStr">
        <is>
          <t xml:space="preserve">Matt Pushard</t>
        </is>
      </c>
      <c r="C547" t="inlineStr">
        <is>
          <t xml:space="preserve">St. Louis Cardinals</t>
        </is>
      </c>
      <c r="D547" t="inlineStr">
        <is>
          <t xml:space="preserve">Chrome Update Retail Autographs</t>
        </is>
      </c>
      <c r="F547" t="str">
        <f>HYPERLINK("https://www.ebay.com/sch/i.html?_nkw=2026+Topps+Chrome+Update+Matt+Pushard+auto&amp;mkcid=1&amp;mkrid=711-53200-19255-0&amp;siteid=0&amp;campid=5339157451&amp;toolid=10001&amp;mkevt=1&amp;customid=checklist-xlsx","Find on eBay")</f>
        <v>Find on eBay</v>
      </c>
    </row>
    <row r="548">
      <c r="A548" t="inlineStr">
        <is>
          <t xml:space="preserve">AC-MW</t>
        </is>
      </c>
      <c r="B548" t="inlineStr">
        <is>
          <t xml:space="preserve">Matt Wallner</t>
        </is>
      </c>
      <c r="C548" t="inlineStr">
        <is>
          <t xml:space="preserve">Minnesota Twins</t>
        </is>
      </c>
      <c r="D548" t="inlineStr">
        <is>
          <t xml:space="preserve">Chrome Update Retail Autographs</t>
        </is>
      </c>
      <c r="F548" t="str">
        <f>HYPERLINK("https://www.ebay.com/sch/i.html?_nkw=2026+Topps+Chrome+Update+Matt+Wallner+auto&amp;mkcid=1&amp;mkrid=711-53200-19255-0&amp;siteid=0&amp;campid=5339157451&amp;toolid=10001&amp;mkevt=1&amp;customid=checklist-xlsx","Find on eBay")</f>
        <v>Find on eBay</v>
      </c>
    </row>
    <row r="549">
      <c r="A549" t="inlineStr">
        <is>
          <t xml:space="preserve">AC-NE</t>
        </is>
      </c>
      <c r="B549" t="inlineStr">
        <is>
          <t xml:space="preserve">Nate Eaton</t>
        </is>
      </c>
      <c r="C549" t="inlineStr">
        <is>
          <t xml:space="preserve">Boston Red Sox</t>
        </is>
      </c>
      <c r="D549" t="inlineStr">
        <is>
          <t xml:space="preserve">Chrome Update Retail Autographs</t>
        </is>
      </c>
      <c r="F549" t="str">
        <f>HYPERLINK("https://www.ebay.com/sch/i.html?_nkw=2026+Topps+Chrome+Update+Nate+Eaton+auto&amp;mkcid=1&amp;mkrid=711-53200-19255-0&amp;siteid=0&amp;campid=5339157451&amp;toolid=10001&amp;mkevt=1&amp;customid=checklist-xlsx","Find on eBay")</f>
        <v>Find on eBay</v>
      </c>
    </row>
    <row r="550">
      <c r="A550" t="inlineStr">
        <is>
          <t xml:space="preserve">AC-NN</t>
        </is>
      </c>
      <c r="B550" t="inlineStr">
        <is>
          <t xml:space="preserve">Nasim Nuñez</t>
        </is>
      </c>
      <c r="C550" t="inlineStr">
        <is>
          <t xml:space="preserve">Washington Nationals</t>
        </is>
      </c>
      <c r="D550" t="inlineStr">
        <is>
          <t xml:space="preserve">Chrome Update Retail Autographs</t>
        </is>
      </c>
      <c r="F550" t="str">
        <f>HYPERLINK("https://www.ebay.com/sch/i.html?_nkw=2026+Topps+Chrome+Update+Nasim+Nu%C3%B1ez+auto&amp;mkcid=1&amp;mkrid=711-53200-19255-0&amp;siteid=0&amp;campid=5339157451&amp;toolid=10001&amp;mkevt=1&amp;customid=checklist-xlsx","Find on eBay")</f>
        <v>Find on eBay</v>
      </c>
    </row>
    <row r="551">
      <c r="A551" t="inlineStr">
        <is>
          <t xml:space="preserve">AC-NV</t>
        </is>
      </c>
      <c r="B551" t="inlineStr">
        <is>
          <t xml:space="preserve">Nelson Velázquez</t>
        </is>
      </c>
      <c r="C551" t="inlineStr">
        <is>
          <t xml:space="preserve">St. Louis Cardinals</t>
        </is>
      </c>
      <c r="D551" t="inlineStr">
        <is>
          <t xml:space="preserve">Chrome Update Retail Autographs</t>
        </is>
      </c>
      <c r="F551" t="str">
        <f>HYPERLINK("https://www.ebay.com/sch/i.html?_nkw=2026+Topps+Chrome+Update+Nelson+Vel%C3%A1zquez+auto&amp;mkcid=1&amp;mkrid=711-53200-19255-0&amp;siteid=0&amp;campid=5339157451&amp;toolid=10001&amp;mkevt=1&amp;customid=checklist-xlsx","Find on eBay")</f>
        <v>Find on eBay</v>
      </c>
    </row>
    <row r="552">
      <c r="A552" t="inlineStr">
        <is>
          <t xml:space="preserve">AC-PGR</t>
        </is>
      </c>
      <c r="B552" t="inlineStr">
        <is>
          <t xml:space="preserve">Peyton Gray</t>
        </is>
      </c>
      <c r="C552" t="inlineStr">
        <is>
          <t xml:space="preserve">Texas Rangers</t>
        </is>
      </c>
      <c r="D552" t="inlineStr">
        <is>
          <t xml:space="preserve">Chrome Update Retail Autographs</t>
        </is>
      </c>
      <c r="F552" t="str">
        <f>HYPERLINK("https://www.ebay.com/sch/i.html?_nkw=2026+Topps+Chrome+Update+Peyton+Gray+auto&amp;mkcid=1&amp;mkrid=711-53200-19255-0&amp;siteid=0&amp;campid=5339157451&amp;toolid=10001&amp;mkevt=1&amp;customid=checklist-xlsx","Find on eBay")</f>
        <v>Find on eBay</v>
      </c>
    </row>
    <row r="553">
      <c r="A553" t="inlineStr">
        <is>
          <t xml:space="preserve">AC-PPG</t>
        </is>
      </c>
      <c r="B553" t="inlineStr">
        <is>
          <t xml:space="preserve">Pedro Pagés</t>
        </is>
      </c>
      <c r="C553" t="inlineStr">
        <is>
          <t xml:space="preserve">St. Louis Cardinals</t>
        </is>
      </c>
      <c r="D553" t="inlineStr">
        <is>
          <t xml:space="preserve">Chrome Update Retail Autographs</t>
        </is>
      </c>
      <c r="F553" t="str">
        <f>HYPERLINK("https://www.ebay.com/sch/i.html?_nkw=2026+Topps+Chrome+Update+Pedro+Pag%C3%A9s+auto&amp;mkcid=1&amp;mkrid=711-53200-19255-0&amp;siteid=0&amp;campid=5339157451&amp;toolid=10001&amp;mkevt=1&amp;customid=checklist-xlsx","Find on eBay")</f>
        <v>Find on eBay</v>
      </c>
    </row>
    <row r="554">
      <c r="A554" t="inlineStr">
        <is>
          <t xml:space="preserve">AC-RC</t>
        </is>
      </c>
      <c r="B554" t="inlineStr">
        <is>
          <t xml:space="preserve">Riley Cornelio</t>
        </is>
      </c>
      <c r="C554" t="inlineStr">
        <is>
          <t xml:space="preserve">Washington Nationals</t>
        </is>
      </c>
      <c r="D554" t="inlineStr">
        <is>
          <t xml:space="preserve">Chrome Update Retail Autographs</t>
        </is>
      </c>
      <c r="F554" t="str">
        <f>HYPERLINK("https://www.ebay.com/sch/i.html?_nkw=2026+Topps+Chrome+Update+Riley+Cornelio+auto&amp;mkcid=1&amp;mkrid=711-53200-19255-0&amp;siteid=0&amp;campid=5339157451&amp;toolid=10001&amp;mkevt=1&amp;customid=checklist-xlsx","Find on eBay")</f>
        <v>Find on eBay</v>
      </c>
    </row>
    <row r="555">
      <c r="A555" t="inlineStr">
        <is>
          <t xml:space="preserve">AC-RR</t>
        </is>
      </c>
      <c r="B555" t="inlineStr">
        <is>
          <t xml:space="preserve">Randy Rodríguez</t>
        </is>
      </c>
      <c r="C555" t="inlineStr">
        <is>
          <t xml:space="preserve">San Francisco Giants</t>
        </is>
      </c>
      <c r="D555" t="inlineStr">
        <is>
          <t xml:space="preserve">Chrome Update Retail Autographs</t>
        </is>
      </c>
      <c r="F555" t="str">
        <f>HYPERLINK("https://www.ebay.com/sch/i.html?_nkw=2026+Topps+Chrome+Update+Randy+Rodr%C3%ADguez+auto&amp;mkcid=1&amp;mkrid=711-53200-19255-0&amp;siteid=0&amp;campid=5339157451&amp;toolid=10001&amp;mkevt=1&amp;customid=checklist-xlsx","Find on eBay")</f>
        <v>Find on eBay</v>
      </c>
    </row>
    <row r="556">
      <c r="A556" t="inlineStr">
        <is>
          <t xml:space="preserve">AC-RWA</t>
        </is>
      </c>
      <c r="B556" t="inlineStr">
        <is>
          <t xml:space="preserve">Ryan Watson</t>
        </is>
      </c>
      <c r="C556" t="inlineStr">
        <is>
          <t xml:space="preserve">Boston Red Sox</t>
        </is>
      </c>
      <c r="D556" t="inlineStr">
        <is>
          <t xml:space="preserve">Chrome Update Retail Autographs</t>
        </is>
      </c>
      <c r="F556" t="str">
        <f>HYPERLINK("https://www.ebay.com/sch/i.html?_nkw=2026+Topps+Chrome+Update+Ryan+Watson+auto&amp;mkcid=1&amp;mkrid=711-53200-19255-0&amp;siteid=0&amp;campid=5339157451&amp;toolid=10001&amp;mkevt=1&amp;customid=checklist-xlsx","Find on eBay")</f>
        <v>Find on eBay</v>
      </c>
    </row>
    <row r="557">
      <c r="A557" t="inlineStr">
        <is>
          <t xml:space="preserve">AC-RWS</t>
        </is>
      </c>
      <c r="B557" t="inlineStr">
        <is>
          <t xml:space="preserve">Ryan Weiss</t>
        </is>
      </c>
      <c r="C557" t="inlineStr">
        <is>
          <t xml:space="preserve">Houston Astros</t>
        </is>
      </c>
      <c r="D557" t="inlineStr">
        <is>
          <t xml:space="preserve">Chrome Update Retail Autographs</t>
        </is>
      </c>
      <c r="F557" t="str">
        <f>HYPERLINK("https://www.ebay.com/sch/i.html?_nkw=2026+Topps+Chrome+Update+Ryan+Weiss+auto&amp;mkcid=1&amp;mkrid=711-53200-19255-0&amp;siteid=0&amp;campid=5339157451&amp;toolid=10001&amp;mkevt=1&amp;customid=checklist-xlsx","Find on eBay")</f>
        <v>Find on eBay</v>
      </c>
    </row>
    <row r="558">
      <c r="A558" t="inlineStr">
        <is>
          <t xml:space="preserve">AC-SAB</t>
        </is>
      </c>
      <c r="B558" t="inlineStr">
        <is>
          <t xml:space="preserve">Erik Sabrowski</t>
        </is>
      </c>
      <c r="C558" t="inlineStr">
        <is>
          <t xml:space="preserve">Cleveland Guardians</t>
        </is>
      </c>
      <c r="D558" t="inlineStr">
        <is>
          <t xml:space="preserve">Chrome Update Retail Autographs</t>
        </is>
      </c>
      <c r="F558" t="str">
        <f>HYPERLINK("https://www.ebay.com/sch/i.html?_nkw=2026+Topps+Chrome+Update+Erik+Sabrowski+auto&amp;mkcid=1&amp;mkrid=711-53200-19255-0&amp;siteid=0&amp;campid=5339157451&amp;toolid=10001&amp;mkevt=1&amp;customid=checklist-xlsx","Find on eBay")</f>
        <v>Find on eBay</v>
      </c>
    </row>
    <row r="559">
      <c r="A559" t="inlineStr">
        <is>
          <t xml:space="preserve">AC-SB</t>
        </is>
      </c>
      <c r="B559" t="inlineStr">
        <is>
          <t xml:space="preserve">Sean Burke</t>
        </is>
      </c>
      <c r="C559" t="inlineStr">
        <is>
          <t xml:space="preserve">Chicago White Sox</t>
        </is>
      </c>
      <c r="D559" t="inlineStr">
        <is>
          <t xml:space="preserve">Chrome Update Retail Autographs</t>
        </is>
      </c>
      <c r="F559" t="str">
        <f>HYPERLINK("https://www.ebay.com/sch/i.html?_nkw=2026+Topps+Chrome+Update+Sean+Burke+auto&amp;mkcid=1&amp;mkrid=711-53200-19255-0&amp;siteid=0&amp;campid=5339157451&amp;toolid=10001&amp;mkevt=1&amp;customid=checklist-xlsx","Find on eBay")</f>
        <v>Find on eBay</v>
      </c>
    </row>
    <row r="560">
      <c r="A560" t="inlineStr">
        <is>
          <t xml:space="preserve">AC-SC</t>
        </is>
      </c>
      <c r="B560" t="inlineStr">
        <is>
          <t xml:space="preserve">Slade Cecconi</t>
        </is>
      </c>
      <c r="C560" t="inlineStr">
        <is>
          <t xml:space="preserve">Cleveland Guardians</t>
        </is>
      </c>
      <c r="D560" t="inlineStr">
        <is>
          <t xml:space="preserve">Chrome Update Retail Autographs</t>
        </is>
      </c>
      <c r="F560" t="str">
        <f>HYPERLINK("https://www.ebay.com/sch/i.html?_nkw=2026+Topps+Chrome+Update+Slade+Cecconi+auto&amp;mkcid=1&amp;mkrid=711-53200-19255-0&amp;siteid=0&amp;campid=5339157451&amp;toolid=10001&amp;mkevt=1&amp;customid=checklist-xlsx","Find on eBay")</f>
        <v>Find on eBay</v>
      </c>
    </row>
    <row r="561">
      <c r="A561" t="inlineStr">
        <is>
          <t xml:space="preserve">AC-ST</t>
        </is>
      </c>
      <c r="B561" t="inlineStr">
        <is>
          <t xml:space="preserve">Samad Taylor</t>
        </is>
      </c>
      <c r="C561" t="inlineStr">
        <is>
          <t xml:space="preserve">San Diego Padres</t>
        </is>
      </c>
      <c r="D561" t="inlineStr">
        <is>
          <t xml:space="preserve">Chrome Update Retail Autographs</t>
        </is>
      </c>
      <c r="F561" t="str">
        <f>HYPERLINK("https://www.ebay.com/sch/i.html?_nkw=2026+Topps+Chrome+Update+Samad+Taylor+auto&amp;mkcid=1&amp;mkrid=711-53200-19255-0&amp;siteid=0&amp;campid=5339157451&amp;toolid=10001&amp;mkevt=1&amp;customid=checklist-xlsx","Find on eBay")</f>
        <v>Find on eBay</v>
      </c>
    </row>
    <row r="562">
      <c r="A562" t="inlineStr">
        <is>
          <t xml:space="preserve">AC-TG</t>
        </is>
      </c>
      <c r="B562" t="inlineStr">
        <is>
          <t xml:space="preserve">Tristan Gray</t>
        </is>
      </c>
      <c r="C562" t="inlineStr">
        <is>
          <t xml:space="preserve">Minnesota Twins</t>
        </is>
      </c>
      <c r="D562" t="inlineStr">
        <is>
          <t xml:space="preserve">Chrome Update Retail Autographs</t>
        </is>
      </c>
      <c r="F562" t="str">
        <f>HYPERLINK("https://www.ebay.com/sch/i.html?_nkw=2026+Topps+Chrome+Update+Tristan+Gray+auto&amp;mkcid=1&amp;mkrid=711-53200-19255-0&amp;siteid=0&amp;campid=5339157451&amp;toolid=10001&amp;mkevt=1&amp;customid=checklist-xlsx","Find on eBay")</f>
        <v>Find on eBay</v>
      </c>
    </row>
    <row r="563">
      <c r="A563" t="inlineStr">
        <is>
          <t xml:space="preserve">AC-TMA</t>
        </is>
      </c>
      <c r="B563" t="inlineStr">
        <is>
          <t xml:space="preserve">Trey Mancini</t>
        </is>
      </c>
      <c r="C563" t="inlineStr">
        <is>
          <t xml:space="preserve">Los Angeles Angels</t>
        </is>
      </c>
      <c r="D563" t="inlineStr">
        <is>
          <t xml:space="preserve">Chrome Update Retail Autographs</t>
        </is>
      </c>
      <c r="F563" t="str">
        <f>HYPERLINK("https://www.ebay.com/sch/i.html?_nkw=2026+Topps+Chrome+Update+Trey+Mancini+auto&amp;mkcid=1&amp;mkrid=711-53200-19255-0&amp;siteid=0&amp;campid=5339157451&amp;toolid=10001&amp;mkevt=1&amp;customid=checklist-xlsx","Find on eBay")</f>
        <v>Find on eBay</v>
      </c>
    </row>
    <row r="564">
      <c r="A564" t="inlineStr">
        <is>
          <t xml:space="preserve">AC-TMR</t>
        </is>
      </c>
      <c r="B564" t="inlineStr">
        <is>
          <t xml:space="preserve">Trevor Martin</t>
        </is>
      </c>
      <c r="C564" t="inlineStr">
        <is>
          <t xml:space="preserve">Tampa Bay Rays</t>
        </is>
      </c>
      <c r="D564" t="inlineStr">
        <is>
          <t xml:space="preserve">Chrome Update Retail Autographs</t>
        </is>
      </c>
      <c r="F564" t="str">
        <f>HYPERLINK("https://www.ebay.com/sch/i.html?_nkw=2026+Topps+Chrome+Update+Trevor+Martin+auto&amp;mkcid=1&amp;mkrid=711-53200-19255-0&amp;siteid=0&amp;campid=5339157451&amp;toolid=10001&amp;mkevt=1&amp;customid=checklist-xlsx","Find on eBay")</f>
        <v>Find on eBay</v>
      </c>
    </row>
    <row r="565">
      <c r="A565" t="inlineStr">
        <is>
          <t xml:space="preserve">AC-TPH</t>
        </is>
      </c>
      <c r="B565" t="inlineStr">
        <is>
          <t xml:space="preserve">Tyler Phillips</t>
        </is>
      </c>
      <c r="C565" t="inlineStr">
        <is>
          <t xml:space="preserve">Miami Marlins</t>
        </is>
      </c>
      <c r="D565" t="inlineStr">
        <is>
          <t xml:space="preserve">Chrome Update Retail Autographs</t>
        </is>
      </c>
      <c r="F565" t="str">
        <f>HYPERLINK("https://www.ebay.com/sch/i.html?_nkw=2026+Topps+Chrome+Update+Tyler+Phillips+auto&amp;mkcid=1&amp;mkrid=711-53200-19255-0&amp;siteid=0&amp;campid=5339157451&amp;toolid=10001&amp;mkevt=1&amp;customid=checklist-xlsx","Find on eBay")</f>
        <v>Find on eBay</v>
      </c>
    </row>
    <row r="566">
      <c r="A566" t="inlineStr">
        <is>
          <t xml:space="preserve">AC-TSG</t>
        </is>
      </c>
      <c r="B566" t="inlineStr">
        <is>
          <t xml:space="preserve">Tyler Samaniego</t>
        </is>
      </c>
      <c r="C566" t="inlineStr">
        <is>
          <t xml:space="preserve">Boston Red Sox</t>
        </is>
      </c>
      <c r="D566" t="inlineStr">
        <is>
          <t xml:space="preserve">Chrome Update Retail Autographs</t>
        </is>
      </c>
      <c r="F566" t="str">
        <f>HYPERLINK("https://www.ebay.com/sch/i.html?_nkw=2026+Topps+Chrome+Update+Tyler+Samaniego+auto&amp;mkcid=1&amp;mkrid=711-53200-19255-0&amp;siteid=0&amp;campid=5339157451&amp;toolid=10001&amp;mkevt=1&amp;customid=checklist-xlsx","Find on eBay")</f>
        <v>Find on eBay</v>
      </c>
    </row>
    <row r="567">
      <c r="A567" t="inlineStr">
        <is>
          <t xml:space="preserve">AC-WK</t>
        </is>
      </c>
      <c r="B567" t="inlineStr">
        <is>
          <t xml:space="preserve">William Kempner</t>
        </is>
      </c>
      <c r="C567" t="inlineStr">
        <is>
          <t xml:space="preserve">Miami Marlins</t>
        </is>
      </c>
      <c r="D567" t="inlineStr">
        <is>
          <t xml:space="preserve">Chrome Update Retail Autographs</t>
        </is>
      </c>
      <c r="F567" t="str">
        <f>HYPERLINK("https://www.ebay.com/sch/i.html?_nkw=2026+Topps+Chrome+Update+William+Kempner+auto&amp;mkcid=1&amp;mkrid=711-53200-19255-0&amp;siteid=0&amp;campid=5339157451&amp;toolid=10001&amp;mkevt=1&amp;customid=checklist-xlsx","Find on eBay")</f>
        <v>Find on eBay</v>
      </c>
    </row>
    <row r="568">
      <c r="A568" t="inlineStr">
        <is>
          <t xml:space="preserve">AC-WM</t>
        </is>
      </c>
      <c r="B568" t="inlineStr">
        <is>
          <t xml:space="preserve">Wade Meckler</t>
        </is>
      </c>
      <c r="C568" t="inlineStr">
        <is>
          <t xml:space="preserve">Los Angeles Angels</t>
        </is>
      </c>
      <c r="D568" t="inlineStr">
        <is>
          <t xml:space="preserve">Chrome Update Retail Autographs</t>
        </is>
      </c>
      <c r="F568" t="str">
        <f>HYPERLINK("https://www.ebay.com/sch/i.html?_nkw=2026+Topps+Chrome+Update+Wade+Meckler+auto&amp;mkcid=1&amp;mkrid=711-53200-19255-0&amp;siteid=0&amp;campid=5339157451&amp;toolid=10001&amp;mkevt=1&amp;customid=checklist-xlsx","Find on eBay")</f>
        <v>Find on eBay</v>
      </c>
    </row>
    <row r="569">
      <c r="A569" t="inlineStr">
        <is>
          <t xml:space="preserve">AAA-AB</t>
        </is>
      </c>
      <c r="B569" t="inlineStr">
        <is>
          <t xml:space="preserve">Alex Bregman</t>
        </is>
      </c>
      <c r="C569" t="inlineStr">
        <is>
          <t xml:space="preserve">Chicago Cubs</t>
        </is>
      </c>
      <c r="D569" t="inlineStr">
        <is>
          <t xml:space="preserve">Autumn Ascension Autographs</t>
        </is>
      </c>
      <c r="F569" t="str">
        <f>HYPERLINK("https://www.ebay.com/sch/i.html?_nkw=2026+Topps+Chrome+Update+Alex+Bregman+auto&amp;mkcid=1&amp;mkrid=711-53200-19255-0&amp;siteid=0&amp;campid=5339157451&amp;toolid=10001&amp;mkevt=1&amp;customid=checklist-xlsx","Find on eBay")</f>
        <v>Find on eBay</v>
      </c>
    </row>
    <row r="570">
      <c r="A570" t="inlineStr">
        <is>
          <t xml:space="preserve">AAA-AJ</t>
        </is>
      </c>
      <c r="B570" t="inlineStr">
        <is>
          <t xml:space="preserve">Aaron Judge</t>
        </is>
      </c>
      <c r="C570" t="inlineStr">
        <is>
          <t xml:space="preserve">New York Yankees</t>
        </is>
      </c>
      <c r="D570" t="inlineStr">
        <is>
          <t xml:space="preserve">Autumn Ascension Autographs</t>
        </is>
      </c>
      <c r="F570" t="str">
        <f>HYPERLINK("https://www.ebay.com/sch/i.html?_nkw=2026+Topps+Chrome+Update+Aaron+Judge+auto&amp;mkcid=1&amp;mkrid=711-53200-19255-0&amp;siteid=0&amp;campid=5339157451&amp;toolid=10001&amp;mkevt=1&amp;customid=checklist-xlsx","Find on eBay")</f>
        <v>Find on eBay</v>
      </c>
    </row>
    <row r="571">
      <c r="A571" t="inlineStr">
        <is>
          <t xml:space="preserve">AAA-BH</t>
        </is>
      </c>
      <c r="B571" t="inlineStr">
        <is>
          <t xml:space="preserve">Bryce Harper</t>
        </is>
      </c>
      <c r="C571" t="inlineStr">
        <is>
          <t xml:space="preserve">Philadelphia Phillies</t>
        </is>
      </c>
      <c r="D571" t="inlineStr">
        <is>
          <t xml:space="preserve">Autumn Ascension Autographs</t>
        </is>
      </c>
      <c r="F571" t="str">
        <f>HYPERLINK("https://www.ebay.com/sch/i.html?_nkw=2026+Topps+Chrome+Update+Bryce+Harper+auto&amp;mkcid=1&amp;mkrid=711-53200-19255-0&amp;siteid=0&amp;campid=5339157451&amp;toolid=10001&amp;mkevt=1&amp;customid=checklist-xlsx","Find on eBay")</f>
        <v>Find on eBay</v>
      </c>
    </row>
    <row r="572">
      <c r="A572" t="inlineStr">
        <is>
          <t xml:space="preserve">AAA-BR</t>
        </is>
      </c>
      <c r="B572" t="inlineStr">
        <is>
          <t xml:space="preserve">Ben Rice</t>
        </is>
      </c>
      <c r="C572" t="inlineStr">
        <is>
          <t xml:space="preserve">New York Yankees</t>
        </is>
      </c>
      <c r="D572" t="inlineStr">
        <is>
          <t xml:space="preserve">Autumn Ascension Autographs</t>
        </is>
      </c>
      <c r="F572" t="str">
        <f>HYPERLINK("https://www.ebay.com/sch/i.html?_nkw=2026+Topps+Chrome+Update+Ben+Rice+auto&amp;mkcid=1&amp;mkrid=711-53200-19255-0&amp;siteid=0&amp;campid=5339157451&amp;toolid=10001&amp;mkevt=1&amp;customid=checklist-xlsx","Find on eBay")</f>
        <v>Find on eBay</v>
      </c>
    </row>
    <row r="573">
      <c r="A573" t="inlineStr">
        <is>
          <t xml:space="preserve">AAA-CR</t>
        </is>
      </c>
      <c r="B573" t="inlineStr">
        <is>
          <t xml:space="preserve">Cal Raleigh</t>
        </is>
      </c>
      <c r="C573" t="inlineStr">
        <is>
          <t xml:space="preserve">Seattle Mariners</t>
        </is>
      </c>
      <c r="D573" t="inlineStr">
        <is>
          <t xml:space="preserve">Autumn Ascension Autographs</t>
        </is>
      </c>
      <c r="F573" t="str">
        <f>HYPERLINK("https://www.ebay.com/sch/i.html?_nkw=2026+Topps+Chrome+Update+Cal+Raleigh+auto&amp;mkcid=1&amp;mkrid=711-53200-19255-0&amp;siteid=0&amp;campid=5339157451&amp;toolid=10001&amp;mkevt=1&amp;customid=checklist-xlsx","Find on eBay")</f>
        <v>Find on eBay</v>
      </c>
    </row>
    <row r="574">
      <c r="A574" t="inlineStr">
        <is>
          <t xml:space="preserve">AAA-CS</t>
        </is>
      </c>
      <c r="B574" t="inlineStr">
        <is>
          <t xml:space="preserve">Cam Schlittler</t>
        </is>
      </c>
      <c r="C574" t="inlineStr">
        <is>
          <t xml:space="preserve">New York Yankees</t>
        </is>
      </c>
      <c r="D574" t="inlineStr">
        <is>
          <t xml:space="preserve">Autumn Ascension Autographs</t>
        </is>
      </c>
      <c r="F574" t="str">
        <f>HYPERLINK("https://www.ebay.com/sch/i.html?_nkw=2026+Topps+Chrome+Update+Cam+Schlittler+auto&amp;mkcid=1&amp;mkrid=711-53200-19255-0&amp;siteid=0&amp;campid=5339157451&amp;toolid=10001&amp;mkevt=1&amp;customid=checklist-xlsx","Find on eBay")</f>
        <v>Find on eBay</v>
      </c>
    </row>
    <row r="575">
      <c r="A575" t="inlineStr">
        <is>
          <t xml:space="preserve">AAA-CY</t>
        </is>
      </c>
      <c r="B575" t="inlineStr">
        <is>
          <t xml:space="preserve">Cole Young</t>
        </is>
      </c>
      <c r="C575" t="inlineStr">
        <is>
          <t xml:space="preserve">Seattle Mariners</t>
        </is>
      </c>
      <c r="D575" t="inlineStr">
        <is>
          <t xml:space="preserve">Autumn Ascension Autographs</t>
        </is>
      </c>
      <c r="F575" t="str">
        <f>HYPERLINK("https://www.ebay.com/sch/i.html?_nkw=2026+Topps+Chrome+Update+Cole+Young+auto&amp;mkcid=1&amp;mkrid=711-53200-19255-0&amp;siteid=0&amp;campid=5339157451&amp;toolid=10001&amp;mkevt=1&amp;customid=checklist-xlsx","Find on eBay")</f>
        <v>Find on eBay</v>
      </c>
    </row>
    <row r="576">
      <c r="A576" t="inlineStr">
        <is>
          <t xml:space="preserve">AAA-ED</t>
        </is>
      </c>
      <c r="B576" t="inlineStr">
        <is>
          <t xml:space="preserve">Elly De La Cruz</t>
        </is>
      </c>
      <c r="C576" t="inlineStr">
        <is>
          <t xml:space="preserve">Cincinnati Reds</t>
        </is>
      </c>
      <c r="D576" t="inlineStr">
        <is>
          <t xml:space="preserve">Autumn Ascension Autographs</t>
        </is>
      </c>
      <c r="F576" t="str">
        <f>HYPERLINK("https://www.ebay.com/sch/i.html?_nkw=2026+Topps+Chrome+Update+Elly+De+La+Cruz+auto&amp;mkcid=1&amp;mkrid=711-53200-19255-0&amp;siteid=0&amp;campid=5339157451&amp;toolid=10001&amp;mkevt=1&amp;customid=checklist-xlsx","Find on eBay")</f>
        <v>Find on eBay</v>
      </c>
    </row>
    <row r="577">
      <c r="A577" t="inlineStr">
        <is>
          <t xml:space="preserve">AAA-FF</t>
        </is>
      </c>
      <c r="B577" t="inlineStr">
        <is>
          <t xml:space="preserve">Freddie Freeman</t>
        </is>
      </c>
      <c r="C577" t="inlineStr">
        <is>
          <t xml:space="preserve">Los Angeles Dodgers</t>
        </is>
      </c>
      <c r="D577" t="inlineStr">
        <is>
          <t xml:space="preserve">Autumn Ascension Autographs</t>
        </is>
      </c>
      <c r="F577" t="str">
        <f>HYPERLINK("https://www.ebay.com/sch/i.html?_nkw=2026+Topps+Chrome+Update+Freddie+Freeman+auto&amp;mkcid=1&amp;mkrid=711-53200-19255-0&amp;siteid=0&amp;campid=5339157451&amp;toolid=10001&amp;mkevt=1&amp;customid=checklist-xlsx","Find on eBay")</f>
        <v>Find on eBay</v>
      </c>
    </row>
    <row r="578">
      <c r="A578" t="inlineStr">
        <is>
          <t xml:space="preserve">AAA-FT</t>
        </is>
      </c>
      <c r="B578" t="inlineStr">
        <is>
          <t xml:space="preserve">Fernando Tatis Jr.</t>
        </is>
      </c>
      <c r="C578" t="inlineStr">
        <is>
          <t xml:space="preserve">San Diego Padres</t>
        </is>
      </c>
      <c r="D578" t="inlineStr">
        <is>
          <t xml:space="preserve">Autumn Ascension Autographs</t>
        </is>
      </c>
      <c r="F578" t="str">
        <f>HYPERLINK("https://www.ebay.com/sch/i.html?_nkw=2026+Topps+Chrome+Update+Fernando+Tatis+Jr.+auto&amp;mkcid=1&amp;mkrid=711-53200-19255-0&amp;siteid=0&amp;campid=5339157451&amp;toolid=10001&amp;mkevt=1&amp;customid=checklist-xlsx","Find on eBay")</f>
        <v>Find on eBay</v>
      </c>
    </row>
    <row r="579">
      <c r="A579" t="inlineStr">
        <is>
          <t xml:space="preserve">AAA-GS</t>
        </is>
      </c>
      <c r="B579" t="inlineStr">
        <is>
          <t xml:space="preserve">George Springer</t>
        </is>
      </c>
      <c r="C579" t="inlineStr">
        <is>
          <t xml:space="preserve">Toronto Blue Jays</t>
        </is>
      </c>
      <c r="D579" t="inlineStr">
        <is>
          <t xml:space="preserve">Autumn Ascension Autographs</t>
        </is>
      </c>
      <c r="F579" t="str">
        <f>HYPERLINK("https://www.ebay.com/sch/i.html?_nkw=2026+Topps+Chrome+Update+George+Springer+auto&amp;mkcid=1&amp;mkrid=711-53200-19255-0&amp;siteid=0&amp;campid=5339157451&amp;toolid=10001&amp;mkevt=1&amp;customid=checklist-xlsx","Find on eBay")</f>
        <v>Find on eBay</v>
      </c>
    </row>
    <row r="580">
      <c r="A580" t="inlineStr">
        <is>
          <t xml:space="preserve">AAA-JR</t>
        </is>
      </c>
      <c r="B580" t="inlineStr">
        <is>
          <t xml:space="preserve">Julio Rodríguez</t>
        </is>
      </c>
      <c r="C580" t="inlineStr">
        <is>
          <t xml:space="preserve">Seattle Mariners</t>
        </is>
      </c>
      <c r="D580" t="inlineStr">
        <is>
          <t xml:space="preserve">Autumn Ascension Autographs</t>
        </is>
      </c>
      <c r="F580" t="str">
        <f>HYPERLINK("https://www.ebay.com/sch/i.html?_nkw=2026+Topps+Chrome+Update+Julio+Rodr%C3%ADguez+auto&amp;mkcid=1&amp;mkrid=711-53200-19255-0&amp;siteid=0&amp;campid=5339157451&amp;toolid=10001&amp;mkevt=1&amp;customid=checklist-xlsx","Find on eBay")</f>
        <v>Find on eBay</v>
      </c>
    </row>
    <row r="581">
      <c r="A581" t="inlineStr">
        <is>
          <t xml:space="preserve">AAA-KG</t>
        </is>
      </c>
      <c r="B581" t="inlineStr">
        <is>
          <t xml:space="preserve">Konnor Griffin</t>
        </is>
      </c>
      <c r="C581" t="inlineStr">
        <is>
          <t xml:space="preserve">Pittsburgh Pirates</t>
        </is>
      </c>
      <c r="D581" t="inlineStr">
        <is>
          <t xml:space="preserve">Autumn Ascension Autographs</t>
        </is>
      </c>
      <c r="F581" t="str">
        <f>HYPERLINK("https://www.ebay.com/sch/i.html?_nkw=2026+Topps+Chrome+Update+Konnor+Griffin+auto&amp;mkcid=1&amp;mkrid=711-53200-19255-0&amp;siteid=0&amp;campid=5339157451&amp;toolid=10001&amp;mkevt=1&amp;customid=checklist-xlsx","Find on eBay")</f>
        <v>Find on eBay</v>
      </c>
    </row>
    <row r="582">
      <c r="A582" t="inlineStr">
        <is>
          <t xml:space="preserve">AAA-KM</t>
        </is>
      </c>
      <c r="B582" t="inlineStr">
        <is>
          <t xml:space="preserve">Kevin McGonigle</t>
        </is>
      </c>
      <c r="C582" t="inlineStr">
        <is>
          <t xml:space="preserve">Detroit Tigers</t>
        </is>
      </c>
      <c r="D582" t="inlineStr">
        <is>
          <t xml:space="preserve">Autumn Ascension Autographs</t>
        </is>
      </c>
      <c r="F582" t="str">
        <f>HYPERLINK("https://www.ebay.com/sch/i.html?_nkw=2026+Topps+Chrome+Update+Kevin+McGonigle+auto&amp;mkcid=1&amp;mkrid=711-53200-19255-0&amp;siteid=0&amp;campid=5339157451&amp;toolid=10001&amp;mkevt=1&amp;customid=checklist-xlsx","Find on eBay")</f>
        <v>Find on eBay</v>
      </c>
    </row>
    <row r="583">
      <c r="A583" t="inlineStr">
        <is>
          <t xml:space="preserve">AAA-KO</t>
        </is>
      </c>
      <c r="B583" t="inlineStr">
        <is>
          <t xml:space="preserve">Kazuma Okamoto</t>
        </is>
      </c>
      <c r="C583" t="inlineStr">
        <is>
          <t xml:space="preserve">Toronto Blue Jays</t>
        </is>
      </c>
      <c r="D583" t="inlineStr">
        <is>
          <t xml:space="preserve">Autumn Ascension Autographs</t>
        </is>
      </c>
      <c r="F583" t="str">
        <f>HYPERLINK("https://www.ebay.com/sch/i.html?_nkw=2026+Topps+Chrome+Update+Kazuma+Okamoto+auto&amp;mkcid=1&amp;mkrid=711-53200-19255-0&amp;siteid=0&amp;campid=5339157451&amp;toolid=10001&amp;mkevt=1&amp;customid=checklist-xlsx","Find on eBay")</f>
        <v>Find on eBay</v>
      </c>
    </row>
    <row r="584">
      <c r="A584" t="inlineStr">
        <is>
          <t xml:space="preserve">AAA-KS</t>
        </is>
      </c>
      <c r="B584" t="inlineStr">
        <is>
          <t xml:space="preserve">Kyle Schwarber</t>
        </is>
      </c>
      <c r="C584" t="inlineStr">
        <is>
          <t xml:space="preserve">Philadelphia Phillies</t>
        </is>
      </c>
      <c r="D584" t="inlineStr">
        <is>
          <t xml:space="preserve">Autumn Ascension Autographs</t>
        </is>
      </c>
      <c r="F584" t="str">
        <f>HYPERLINK("https://www.ebay.com/sch/i.html?_nkw=2026+Topps+Chrome+Update+Kyle+Schwarber+auto&amp;mkcid=1&amp;mkrid=711-53200-19255-0&amp;siteid=0&amp;campid=5339157451&amp;toolid=10001&amp;mkevt=1&amp;customid=checklist-xlsx","Find on eBay")</f>
        <v>Find on eBay</v>
      </c>
    </row>
    <row r="585">
      <c r="A585" t="inlineStr">
        <is>
          <t xml:space="preserve">AAA-MB</t>
        </is>
      </c>
      <c r="B585" t="inlineStr">
        <is>
          <t xml:space="preserve">Mookie Betts</t>
        </is>
      </c>
      <c r="C585" t="inlineStr">
        <is>
          <t xml:space="preserve">Los Angeles Dodgers</t>
        </is>
      </c>
      <c r="D585" t="inlineStr">
        <is>
          <t xml:space="preserve">Autumn Ascension Autographs</t>
        </is>
      </c>
      <c r="F585" t="str">
        <f>HYPERLINK("https://www.ebay.com/sch/i.html?_nkw=2026+Topps+Chrome+Update+Mookie+Betts+auto&amp;mkcid=1&amp;mkrid=711-53200-19255-0&amp;siteid=0&amp;campid=5339157451&amp;toolid=10001&amp;mkevt=1&amp;customid=checklist-xlsx","Find on eBay")</f>
        <v>Find on eBay</v>
      </c>
    </row>
    <row r="586">
      <c r="A586" t="inlineStr">
        <is>
          <t xml:space="preserve">AAA-MM</t>
        </is>
      </c>
      <c r="B586" t="inlineStr">
        <is>
          <t xml:space="preserve">Manny Machado</t>
        </is>
      </c>
      <c r="C586" t="inlineStr">
        <is>
          <t xml:space="preserve">San Diego Padres</t>
        </is>
      </c>
      <c r="D586" t="inlineStr">
        <is>
          <t xml:space="preserve">Autumn Ascension Autographs</t>
        </is>
      </c>
      <c r="F586" t="str">
        <f>HYPERLINK("https://www.ebay.com/sch/i.html?_nkw=2026+Topps+Chrome+Update+Manny+Machado+auto&amp;mkcid=1&amp;mkrid=711-53200-19255-0&amp;siteid=0&amp;campid=5339157451&amp;toolid=10001&amp;mkevt=1&amp;customid=checklist-xlsx","Find on eBay")</f>
        <v>Find on eBay</v>
      </c>
    </row>
    <row r="587">
      <c r="A587" t="inlineStr">
        <is>
          <t xml:space="preserve">AAA-MO</t>
        </is>
      </c>
      <c r="B587" t="inlineStr">
        <is>
          <t xml:space="preserve">Matt Olson</t>
        </is>
      </c>
      <c r="C587" t="inlineStr">
        <is>
          <t xml:space="preserve">Atlanta Braves</t>
        </is>
      </c>
      <c r="D587" t="inlineStr">
        <is>
          <t xml:space="preserve">Autumn Ascension Autographs</t>
        </is>
      </c>
      <c r="F587" t="str">
        <f>HYPERLINK("https://www.ebay.com/sch/i.html?_nkw=2026+Topps+Chrome+Update+Matt+Olson+auto&amp;mkcid=1&amp;mkrid=711-53200-19255-0&amp;siteid=0&amp;campid=5339157451&amp;toolid=10001&amp;mkevt=1&amp;customid=checklist-xlsx","Find on eBay")</f>
        <v>Find on eBay</v>
      </c>
    </row>
    <row r="588">
      <c r="A588" t="inlineStr">
        <is>
          <t xml:space="preserve">AAA-NH</t>
        </is>
      </c>
      <c r="B588" t="inlineStr">
        <is>
          <t xml:space="preserve">Nico Hoerner</t>
        </is>
      </c>
      <c r="C588" t="inlineStr">
        <is>
          <t xml:space="preserve">Chicago Cubs</t>
        </is>
      </c>
      <c r="D588" t="inlineStr">
        <is>
          <t xml:space="preserve">Autumn Ascension Autographs</t>
        </is>
      </c>
      <c r="F588" t="str">
        <f>HYPERLINK("https://www.ebay.com/sch/i.html?_nkw=2026+Topps+Chrome+Update+Nico+Hoerner+auto&amp;mkcid=1&amp;mkrid=711-53200-19255-0&amp;siteid=0&amp;campid=5339157451&amp;toolid=10001&amp;mkevt=1&amp;customid=checklist-xlsx","Find on eBay")</f>
        <v>Find on eBay</v>
      </c>
    </row>
    <row r="589">
      <c r="A589" t="inlineStr">
        <is>
          <t xml:space="preserve">AAA-OA</t>
        </is>
      </c>
      <c r="B589" t="inlineStr">
        <is>
          <t xml:space="preserve">Ozzie Albies</t>
        </is>
      </c>
      <c r="C589" t="inlineStr">
        <is>
          <t xml:space="preserve">Atlanta Braves</t>
        </is>
      </c>
      <c r="D589" t="inlineStr">
        <is>
          <t xml:space="preserve">Autumn Ascension Autographs</t>
        </is>
      </c>
      <c r="F589" t="str">
        <f>HYPERLINK("https://www.ebay.com/sch/i.html?_nkw=2026+Topps+Chrome+Update+Ozzie+Albies+auto&amp;mkcid=1&amp;mkrid=711-53200-19255-0&amp;siteid=0&amp;campid=5339157451&amp;toolid=10001&amp;mkevt=1&amp;customid=checklist-xlsx","Find on eBay")</f>
        <v>Find on eBay</v>
      </c>
    </row>
    <row r="590">
      <c r="A590" t="inlineStr">
        <is>
          <t xml:space="preserve">AAA-PC</t>
        </is>
      </c>
      <c r="B590" t="inlineStr">
        <is>
          <t xml:space="preserve">Pete Crow-Armstrong</t>
        </is>
      </c>
      <c r="C590" t="inlineStr">
        <is>
          <t xml:space="preserve">Chicago Cubs</t>
        </is>
      </c>
      <c r="D590" t="inlineStr">
        <is>
          <t xml:space="preserve">Autumn Ascension Autographs</t>
        </is>
      </c>
      <c r="F590" t="str">
        <f>HYPERLINK("https://www.ebay.com/sch/i.html?_nkw=2026+Topps+Chrome+Update+Pete+Crow-Armstrong+auto&amp;mkcid=1&amp;mkrid=711-53200-19255-0&amp;siteid=0&amp;campid=5339157451&amp;toolid=10001&amp;mkevt=1&amp;customid=checklist-xlsx","Find on eBay")</f>
        <v>Find on eBay</v>
      </c>
    </row>
    <row r="591">
      <c r="A591" t="inlineStr">
        <is>
          <t xml:space="preserve">AAA-PS</t>
        </is>
      </c>
      <c r="B591" t="inlineStr">
        <is>
          <t xml:space="preserve">Paul Skenes</t>
        </is>
      </c>
      <c r="C591" t="inlineStr">
        <is>
          <t xml:space="preserve">Pittsburgh Pirates</t>
        </is>
      </c>
      <c r="D591" t="inlineStr">
        <is>
          <t xml:space="preserve">Autumn Ascension Autographs</t>
        </is>
      </c>
      <c r="F591" t="str">
        <f>HYPERLINK("https://www.ebay.com/sch/i.html?_nkw=2026+Topps+Chrome+Update+Paul+Skenes+auto&amp;mkcid=1&amp;mkrid=711-53200-19255-0&amp;siteid=0&amp;campid=5339157451&amp;toolid=10001&amp;mkevt=1&amp;customid=checklist-xlsx","Find on eBay")</f>
        <v>Find on eBay</v>
      </c>
    </row>
    <row r="592">
      <c r="A592" t="inlineStr">
        <is>
          <t xml:space="preserve">AAA-RA</t>
        </is>
      </c>
      <c r="B592" t="inlineStr">
        <is>
          <t xml:space="preserve">Ronald Acuña Jr.</t>
        </is>
      </c>
      <c r="C592" t="inlineStr">
        <is>
          <t xml:space="preserve">Atlanta Braves</t>
        </is>
      </c>
      <c r="D592" t="inlineStr">
        <is>
          <t xml:space="preserve">Autumn Ascension Autographs</t>
        </is>
      </c>
      <c r="F592" t="str">
        <f>HYPERLINK("https://www.ebay.com/sch/i.html?_nkw=2026+Topps+Chrome+Update+Ronald+Acu%C3%B1a+Jr.+auto&amp;mkcid=1&amp;mkrid=711-53200-19255-0&amp;siteid=0&amp;campid=5339157451&amp;toolid=10001&amp;mkevt=1&amp;customid=checklist-xlsx","Find on eBay")</f>
        <v>Find on eBay</v>
      </c>
    </row>
    <row r="593">
      <c r="A593" t="inlineStr">
        <is>
          <t xml:space="preserve">AAA-RG</t>
        </is>
      </c>
      <c r="B593" t="inlineStr">
        <is>
          <t xml:space="preserve">Riley Greene</t>
        </is>
      </c>
      <c r="C593" t="inlineStr">
        <is>
          <t xml:space="preserve">Detroit Tigers</t>
        </is>
      </c>
      <c r="D593" t="inlineStr">
        <is>
          <t xml:space="preserve">Autumn Ascension Autographs</t>
        </is>
      </c>
      <c r="F593" t="str">
        <f>HYPERLINK("https://www.ebay.com/sch/i.html?_nkw=2026+Topps+Chrome+Update+Riley+Greene+auto&amp;mkcid=1&amp;mkrid=711-53200-19255-0&amp;siteid=0&amp;campid=5339157451&amp;toolid=10001&amp;mkevt=1&amp;customid=checklist-xlsx","Find on eBay")</f>
        <v>Find on eBay</v>
      </c>
    </row>
    <row r="594">
      <c r="A594" t="inlineStr">
        <is>
          <t xml:space="preserve">AAA-SO</t>
        </is>
      </c>
      <c r="B594" t="inlineStr">
        <is>
          <t xml:space="preserve">Shohei Ohtani</t>
        </is>
      </c>
      <c r="C594" t="inlineStr">
        <is>
          <t xml:space="preserve">Los Angeles Dodgers</t>
        </is>
      </c>
      <c r="D594" t="inlineStr">
        <is>
          <t xml:space="preserve">Autumn Ascension Autographs</t>
        </is>
      </c>
      <c r="F594" t="str">
        <f>HYPERLINK("https://www.ebay.com/sch/i.html?_nkw=2026+Topps+Chrome+Update+Shohei+Ohtani+auto&amp;mkcid=1&amp;mkrid=711-53200-19255-0&amp;siteid=0&amp;campid=5339157451&amp;toolid=10001&amp;mkevt=1&amp;customid=checklist-xlsx","Find on eBay")</f>
        <v>Find on eBay</v>
      </c>
    </row>
    <row r="595">
      <c r="A595" t="inlineStr">
        <is>
          <t xml:space="preserve">AAA-TS</t>
        </is>
      </c>
      <c r="B595" t="inlineStr">
        <is>
          <t xml:space="preserve">Tarik Skubal</t>
        </is>
      </c>
      <c r="C595" t="inlineStr">
        <is>
          <t xml:space="preserve">Detroit Tigers</t>
        </is>
      </c>
      <c r="D595" t="inlineStr">
        <is>
          <t xml:space="preserve">Autumn Ascension Autographs</t>
        </is>
      </c>
      <c r="F595" t="str">
        <f>HYPERLINK("https://www.ebay.com/sch/i.html?_nkw=2026+Topps+Chrome+Update+Tarik+Skubal+auto&amp;mkcid=1&amp;mkrid=711-53200-19255-0&amp;siteid=0&amp;campid=5339157451&amp;toolid=10001&amp;mkevt=1&amp;customid=checklist-xlsx","Find on eBay")</f>
        <v>Find on eBay</v>
      </c>
    </row>
    <row r="596">
      <c r="A596" t="inlineStr">
        <is>
          <t xml:space="preserve">AAA-TY</t>
        </is>
      </c>
      <c r="B596" t="inlineStr">
        <is>
          <t xml:space="preserve">Trey Yesavage</t>
        </is>
      </c>
      <c r="C596" t="inlineStr">
        <is>
          <t xml:space="preserve">Toronto Blue Jays</t>
        </is>
      </c>
      <c r="D596" t="inlineStr">
        <is>
          <t xml:space="preserve">Autumn Ascension Autographs</t>
        </is>
      </c>
      <c r="F596" t="str">
        <f>HYPERLINK("https://www.ebay.com/sch/i.html?_nkw=2026+Topps+Chrome+Update+Trey+Yesavage+auto&amp;mkcid=1&amp;mkrid=711-53200-19255-0&amp;siteid=0&amp;campid=5339157451&amp;toolid=10001&amp;mkevt=1&amp;customid=checklist-xlsx","Find on eBay")</f>
        <v>Find on eBay</v>
      </c>
    </row>
    <row r="597">
      <c r="A597" t="inlineStr">
        <is>
          <t xml:space="preserve">AAA-VG</t>
        </is>
      </c>
      <c r="B597" t="inlineStr">
        <is>
          <t xml:space="preserve">Vladimir Guerrero Jr.</t>
        </is>
      </c>
      <c r="C597" t="inlineStr">
        <is>
          <t xml:space="preserve">Toronto Blue Jays</t>
        </is>
      </c>
      <c r="D597" t="inlineStr">
        <is>
          <t xml:space="preserve">Autumn Ascension Autographs</t>
        </is>
      </c>
      <c r="F597" t="str">
        <f>HYPERLINK("https://www.ebay.com/sch/i.html?_nkw=2026+Topps+Chrome+Update+Vladimir+Guerrero+Jr.+auto&amp;mkcid=1&amp;mkrid=711-53200-19255-0&amp;siteid=0&amp;campid=5339157451&amp;toolid=10001&amp;mkevt=1&amp;customid=checklist-xlsx","Find on eBay")</f>
        <v>Find on eBay</v>
      </c>
    </row>
    <row r="598">
      <c r="A598" t="inlineStr">
        <is>
          <t xml:space="preserve">AAA-YY</t>
        </is>
      </c>
      <c r="B598" t="inlineStr">
        <is>
          <t xml:space="preserve">Yoshinobu Yamamoto</t>
        </is>
      </c>
      <c r="C598" t="inlineStr">
        <is>
          <t xml:space="preserve">Los Angeles Dodgers</t>
        </is>
      </c>
      <c r="D598" t="inlineStr">
        <is>
          <t xml:space="preserve">Autumn Ascension Autographs</t>
        </is>
      </c>
      <c r="F598" t="str">
        <f>HYPERLINK("https://www.ebay.com/sch/i.html?_nkw=2026+Topps+Chrome+Update+Yoshinobu+Yamamoto+auto&amp;mkcid=1&amp;mkrid=711-53200-19255-0&amp;siteid=0&amp;campid=5339157451&amp;toolid=10001&amp;mkevt=1&amp;customid=checklist-xlsx","Find on eBay")</f>
        <v>Find on eBay</v>
      </c>
    </row>
    <row r="599">
      <c r="A599" t="inlineStr">
        <is>
          <t xml:space="preserve">CA-BH</t>
        </is>
      </c>
      <c r="B599" t="inlineStr">
        <is>
          <t xml:space="preserve">Bryce Harper</t>
        </is>
      </c>
      <c r="C599" t="inlineStr">
        <is>
          <t xml:space="preserve">Philadelphia Phillies</t>
        </is>
      </c>
      <c r="D599" t="inlineStr">
        <is>
          <t xml:space="preserve">Chrome Legend Autographs</t>
        </is>
      </c>
      <c r="F599" t="str">
        <f>HYPERLINK("https://www.ebay.com/sch/i.html?_nkw=2026+Topps+Chrome+Update+Bryce+Harper+auto&amp;mkcid=1&amp;mkrid=711-53200-19255-0&amp;siteid=0&amp;campid=5339157451&amp;toolid=10001&amp;mkevt=1&amp;customid=checklist-xlsx","Find on eBay")</f>
        <v>Find on eBay</v>
      </c>
    </row>
    <row r="600">
      <c r="A600" t="inlineStr">
        <is>
          <t xml:space="preserve">CA-BW</t>
        </is>
      </c>
      <c r="B600" t="inlineStr">
        <is>
          <t xml:space="preserve">Bobby Witt Jr.</t>
        </is>
      </c>
      <c r="C600" t="inlineStr">
        <is>
          <t xml:space="preserve">Kansas City Royals</t>
        </is>
      </c>
      <c r="D600" t="inlineStr">
        <is>
          <t xml:space="preserve">Chrome Legend Autographs</t>
        </is>
      </c>
      <c r="F600" t="str">
        <f>HYPERLINK("https://www.ebay.com/sch/i.html?_nkw=2026+Topps+Chrome+Update+Bobby+Witt+Jr.+auto&amp;mkcid=1&amp;mkrid=711-53200-19255-0&amp;siteid=0&amp;campid=5339157451&amp;toolid=10001&amp;mkevt=1&amp;customid=checklist-xlsx","Find on eBay")</f>
        <v>Find on eBay</v>
      </c>
    </row>
    <row r="601">
      <c r="A601" t="inlineStr">
        <is>
          <t xml:space="preserve">CA-ED</t>
        </is>
      </c>
      <c r="B601" t="inlineStr">
        <is>
          <t xml:space="preserve">Elly De La Cruz</t>
        </is>
      </c>
      <c r="C601" t="inlineStr">
        <is>
          <t xml:space="preserve">Cincinnati Reds</t>
        </is>
      </c>
      <c r="D601" t="inlineStr">
        <is>
          <t xml:space="preserve">Chrome Legend Autographs</t>
        </is>
      </c>
      <c r="F601" t="str">
        <f>HYPERLINK("https://www.ebay.com/sch/i.html?_nkw=2026+Topps+Chrome+Update+Elly+De+La+Cruz+auto&amp;mkcid=1&amp;mkrid=711-53200-19255-0&amp;siteid=0&amp;campid=5339157451&amp;toolid=10001&amp;mkevt=1&amp;customid=checklist-xlsx","Find on eBay")</f>
        <v>Find on eBay</v>
      </c>
    </row>
    <row r="602">
      <c r="A602" t="inlineStr">
        <is>
          <t xml:space="preserve">CA-VG</t>
        </is>
      </c>
      <c r="B602" t="inlineStr">
        <is>
          <t xml:space="preserve">Vladimir Guerrero Jr.</t>
        </is>
      </c>
      <c r="C602" t="inlineStr">
        <is>
          <t xml:space="preserve">Toronto Blue Jays</t>
        </is>
      </c>
      <c r="D602" t="inlineStr">
        <is>
          <t xml:space="preserve">Chrome Legend Autographs</t>
        </is>
      </c>
      <c r="F602" t="str">
        <f>HYPERLINK("https://www.ebay.com/sch/i.html?_nkw=2026+Topps+Chrome+Update+Vladimir+Guerrero+Jr.+auto&amp;mkcid=1&amp;mkrid=711-53200-19255-0&amp;siteid=0&amp;campid=5339157451&amp;toolid=10001&amp;mkevt=1&amp;customid=checklist-xlsx","Find on eBay")</f>
        <v>Find on eBay</v>
      </c>
    </row>
    <row r="603">
      <c r="A603" t="inlineStr">
        <is>
          <t xml:space="preserve">CLA-AP</t>
        </is>
      </c>
      <c r="B603" t="inlineStr">
        <is>
          <t xml:space="preserve">Albert Pujols</t>
        </is>
      </c>
      <c r="C603" t="inlineStr">
        <is>
          <t xml:space="preserve">St. Louis Cardinals</t>
        </is>
      </c>
      <c r="D603" t="inlineStr">
        <is>
          <t xml:space="preserve">Chrome Legend Autographs</t>
        </is>
      </c>
      <c r="F603" t="str">
        <f>HYPERLINK("https://www.ebay.com/sch/i.html?_nkw=2026+Topps+Chrome+Update+Albert+Pujols+auto&amp;mkcid=1&amp;mkrid=711-53200-19255-0&amp;siteid=0&amp;campid=5339157451&amp;toolid=10001&amp;mkevt=1&amp;customid=checklist-xlsx","Find on eBay")</f>
        <v>Find on eBay</v>
      </c>
    </row>
    <row r="604">
      <c r="A604" t="inlineStr">
        <is>
          <t xml:space="preserve">CLA-AR</t>
        </is>
      </c>
      <c r="B604" t="inlineStr">
        <is>
          <t xml:space="preserve">Alex Rodriguez</t>
        </is>
      </c>
      <c r="C604" t="inlineStr">
        <is>
          <t xml:space="preserve">New York Yankees</t>
        </is>
      </c>
      <c r="D604" t="inlineStr">
        <is>
          <t xml:space="preserve">Chrome Legend Autographs</t>
        </is>
      </c>
      <c r="F604" t="str">
        <f>HYPERLINK("https://www.ebay.com/sch/i.html?_nkw=2026+Topps+Chrome+Update+Alex+Rodriguez+auto&amp;mkcid=1&amp;mkrid=711-53200-19255-0&amp;siteid=0&amp;campid=5339157451&amp;toolid=10001&amp;mkevt=1&amp;customid=checklist-xlsx","Find on eBay")</f>
        <v>Find on eBay</v>
      </c>
    </row>
    <row r="605">
      <c r="A605" t="inlineStr">
        <is>
          <t xml:space="preserve">CLA-AT</t>
        </is>
      </c>
      <c r="B605" t="inlineStr">
        <is>
          <t xml:space="preserve">Alan Trammell</t>
        </is>
      </c>
      <c r="C605" t="inlineStr">
        <is>
          <t xml:space="preserve">Detroit Tigers</t>
        </is>
      </c>
      <c r="D605" t="inlineStr">
        <is>
          <t xml:space="preserve">Chrome Legend Autographs</t>
        </is>
      </c>
      <c r="F605" t="str">
        <f>HYPERLINK("https://www.ebay.com/sch/i.html?_nkw=2026+Topps+Chrome+Update+Alan+Trammell+auto&amp;mkcid=1&amp;mkrid=711-53200-19255-0&amp;siteid=0&amp;campid=5339157451&amp;toolid=10001&amp;mkevt=1&amp;customid=checklist-xlsx","Find on eBay")</f>
        <v>Find on eBay</v>
      </c>
    </row>
    <row r="606">
      <c r="A606" t="inlineStr">
        <is>
          <t xml:space="preserve">CLA-BP</t>
        </is>
      </c>
      <c r="B606" t="inlineStr">
        <is>
          <t xml:space="preserve">Buster Posey</t>
        </is>
      </c>
      <c r="C606" t="inlineStr">
        <is>
          <t xml:space="preserve">San Francisco Giants</t>
        </is>
      </c>
      <c r="D606" t="inlineStr">
        <is>
          <t xml:space="preserve">Chrome Legend Autographs</t>
        </is>
      </c>
      <c r="F606" t="str">
        <f>HYPERLINK("https://www.ebay.com/sch/i.html?_nkw=2026+Topps+Chrome+Update+Buster+Posey+auto&amp;mkcid=1&amp;mkrid=711-53200-19255-0&amp;siteid=0&amp;campid=5339157451&amp;toolid=10001&amp;mkevt=1&amp;customid=checklist-xlsx","Find on eBay")</f>
        <v>Find on eBay</v>
      </c>
    </row>
    <row r="607">
      <c r="A607" t="inlineStr">
        <is>
          <t xml:space="preserve">CLA-BS</t>
        </is>
      </c>
      <c r="B607" t="inlineStr">
        <is>
          <t xml:space="preserve">Bret Saberhagen</t>
        </is>
      </c>
      <c r="C607" t="inlineStr">
        <is>
          <t xml:space="preserve">Kansas City Royals</t>
        </is>
      </c>
      <c r="D607" t="inlineStr">
        <is>
          <t xml:space="preserve">Chrome Legend Autographs</t>
        </is>
      </c>
      <c r="F607" t="str">
        <f>HYPERLINK("https://www.ebay.com/sch/i.html?_nkw=2026+Topps+Chrome+Update+Bret+Saberhagen+auto&amp;mkcid=1&amp;mkrid=711-53200-19255-0&amp;siteid=0&amp;campid=5339157451&amp;toolid=10001&amp;mkevt=1&amp;customid=checklist-xlsx","Find on eBay")</f>
        <v>Find on eBay</v>
      </c>
    </row>
    <row r="608">
      <c r="A608" t="inlineStr">
        <is>
          <t xml:space="preserve">CLA-BWI</t>
        </is>
      </c>
      <c r="B608" t="inlineStr">
        <is>
          <t xml:space="preserve">Billy Williams</t>
        </is>
      </c>
      <c r="C608" t="inlineStr">
        <is>
          <t xml:space="preserve">Chicago Cubs</t>
        </is>
      </c>
      <c r="D608" t="inlineStr">
        <is>
          <t xml:space="preserve">Chrome Legend Autographs</t>
        </is>
      </c>
      <c r="F608" t="str">
        <f>HYPERLINK("https://www.ebay.com/sch/i.html?_nkw=2026+Topps+Chrome+Update+Billy+Williams+auto&amp;mkcid=1&amp;mkrid=711-53200-19255-0&amp;siteid=0&amp;campid=5339157451&amp;toolid=10001&amp;mkevt=1&amp;customid=checklist-xlsx","Find on eBay")</f>
        <v>Find on eBay</v>
      </c>
    </row>
    <row r="609">
      <c r="A609" t="inlineStr">
        <is>
          <t xml:space="preserve">CLA-CBE</t>
        </is>
      </c>
      <c r="B609" t="inlineStr">
        <is>
          <t xml:space="preserve">Carlos Beltrán</t>
        </is>
      </c>
      <c r="C609" t="inlineStr">
        <is>
          <t xml:space="preserve">Kansas City Royals</t>
        </is>
      </c>
      <c r="D609" t="inlineStr">
        <is>
          <t xml:space="preserve">Chrome Legend Autographs</t>
        </is>
      </c>
      <c r="F609" t="str">
        <f>HYPERLINK("https://www.ebay.com/sch/i.html?_nkw=2026+Topps+Chrome+Update+Carlos+Beltr%C3%A1n+auto&amp;mkcid=1&amp;mkrid=711-53200-19255-0&amp;siteid=0&amp;campid=5339157451&amp;toolid=10001&amp;mkevt=1&amp;customid=checklist-xlsx","Find on eBay")</f>
        <v>Find on eBay</v>
      </c>
    </row>
    <row r="610">
      <c r="A610" t="inlineStr">
        <is>
          <t xml:space="preserve">CLA-CK</t>
        </is>
      </c>
      <c r="B610" t="inlineStr">
        <is>
          <t xml:space="preserve">Clayton Kershaw</t>
        </is>
      </c>
      <c r="C610" t="inlineStr">
        <is>
          <t xml:space="preserve">Los Angeles Dodgers</t>
        </is>
      </c>
      <c r="D610" t="inlineStr">
        <is>
          <t xml:space="preserve">Chrome Legend Autographs</t>
        </is>
      </c>
      <c r="F610" t="str">
        <f>HYPERLINK("https://www.ebay.com/sch/i.html?_nkw=2026+Topps+Chrome+Update+Clayton+Kershaw+auto&amp;mkcid=1&amp;mkrid=711-53200-19255-0&amp;siteid=0&amp;campid=5339157451&amp;toolid=10001&amp;mkevt=1&amp;customid=checklist-xlsx","Find on eBay")</f>
        <v>Find on eBay</v>
      </c>
    </row>
    <row r="611">
      <c r="A611" t="inlineStr">
        <is>
          <t xml:space="preserve">CLA-DJ</t>
        </is>
      </c>
      <c r="B611" t="inlineStr">
        <is>
          <t xml:space="preserve">Derek Jeter</t>
        </is>
      </c>
      <c r="C611" t="inlineStr">
        <is>
          <t xml:space="preserve">New York Yankees</t>
        </is>
      </c>
      <c r="D611" t="inlineStr">
        <is>
          <t xml:space="preserve">Chrome Legend Autographs</t>
        </is>
      </c>
      <c r="F611" t="str">
        <f>HYPERLINK("https://www.ebay.com/sch/i.html?_nkw=2026+Topps+Chrome+Update+Derek+Jeter+auto&amp;mkcid=1&amp;mkrid=711-53200-19255-0&amp;siteid=0&amp;campid=5339157451&amp;toolid=10001&amp;mkevt=1&amp;customid=checklist-xlsx","Find on eBay")</f>
        <v>Find on eBay</v>
      </c>
    </row>
    <row r="612">
      <c r="A612" t="inlineStr">
        <is>
          <t xml:space="preserve">CLA-EMU</t>
        </is>
      </c>
      <c r="B612" t="inlineStr">
        <is>
          <t xml:space="preserve">Eddie Murray</t>
        </is>
      </c>
      <c r="C612" t="inlineStr">
        <is>
          <t xml:space="preserve">Baltimore Orioles</t>
        </is>
      </c>
      <c r="D612" t="inlineStr">
        <is>
          <t xml:space="preserve">Chrome Legend Autographs</t>
        </is>
      </c>
      <c r="F612" t="str">
        <f>HYPERLINK("https://www.ebay.com/sch/i.html?_nkw=2026+Topps+Chrome+Update+Eddie+Murray+auto&amp;mkcid=1&amp;mkrid=711-53200-19255-0&amp;siteid=0&amp;campid=5339157451&amp;toolid=10001&amp;mkevt=1&amp;customid=checklist-xlsx","Find on eBay")</f>
        <v>Find on eBay</v>
      </c>
    </row>
    <row r="613">
      <c r="A613" t="inlineStr">
        <is>
          <t xml:space="preserve">CLA-FH</t>
        </is>
      </c>
      <c r="B613" t="inlineStr">
        <is>
          <t xml:space="preserve">Félix Hernández</t>
        </is>
      </c>
      <c r="C613" t="inlineStr">
        <is>
          <t xml:space="preserve">Seattle Mariners</t>
        </is>
      </c>
      <c r="D613" t="inlineStr">
        <is>
          <t xml:space="preserve">Chrome Legend Autographs</t>
        </is>
      </c>
      <c r="F613" t="str">
        <f>HYPERLINK("https://www.ebay.com/sch/i.html?_nkw=2026+Topps+Chrome+Update+F%C3%A9lix+Hern%C3%A1ndez+auto&amp;mkcid=1&amp;mkrid=711-53200-19255-0&amp;siteid=0&amp;campid=5339157451&amp;toolid=10001&amp;mkevt=1&amp;customid=checklist-xlsx","Find on eBay")</f>
        <v>Find on eBay</v>
      </c>
    </row>
    <row r="614">
      <c r="A614" t="inlineStr">
        <is>
          <t xml:space="preserve">CLA-FJ</t>
        </is>
      </c>
      <c r="B614" t="inlineStr">
        <is>
          <t xml:space="preserve">Fergie Jenkins</t>
        </is>
      </c>
      <c r="C614" t="inlineStr">
        <is>
          <t xml:space="preserve">Chicago Cubs</t>
        </is>
      </c>
      <c r="D614" t="inlineStr">
        <is>
          <t xml:space="preserve">Chrome Legend Autographs</t>
        </is>
      </c>
      <c r="F614" t="str">
        <f>HYPERLINK("https://www.ebay.com/sch/i.html?_nkw=2026+Topps+Chrome+Update+Fergie+Jenkins+auto&amp;mkcid=1&amp;mkrid=711-53200-19255-0&amp;siteid=0&amp;campid=5339157451&amp;toolid=10001&amp;mkevt=1&amp;customid=checklist-xlsx","Find on eBay")</f>
        <v>Find on eBay</v>
      </c>
    </row>
    <row r="615">
      <c r="A615" t="inlineStr">
        <is>
          <t xml:space="preserve">CLA-FL</t>
        </is>
      </c>
      <c r="B615" t="inlineStr">
        <is>
          <t xml:space="preserve">Fred Lynn</t>
        </is>
      </c>
      <c r="C615" t="inlineStr">
        <is>
          <t xml:space="preserve">Boston Red Sox</t>
        </is>
      </c>
      <c r="D615" t="inlineStr">
        <is>
          <t xml:space="preserve">Chrome Legend Autographs</t>
        </is>
      </c>
      <c r="F615" t="str">
        <f>HYPERLINK("https://www.ebay.com/sch/i.html?_nkw=2026+Topps+Chrome+Update+Fred+Lynn+auto&amp;mkcid=1&amp;mkrid=711-53200-19255-0&amp;siteid=0&amp;campid=5339157451&amp;toolid=10001&amp;mkevt=1&amp;customid=checklist-xlsx","Find on eBay")</f>
        <v>Find on eBay</v>
      </c>
    </row>
    <row r="616">
      <c r="A616" t="inlineStr">
        <is>
          <t xml:space="preserve">CLA-GB</t>
        </is>
      </c>
      <c r="B616" t="inlineStr">
        <is>
          <t xml:space="preserve">George Brett</t>
        </is>
      </c>
      <c r="C616" t="inlineStr">
        <is>
          <t xml:space="preserve">Kansas City Royals</t>
        </is>
      </c>
      <c r="D616" t="inlineStr">
        <is>
          <t xml:space="preserve">Chrome Legend Autographs</t>
        </is>
      </c>
      <c r="F616" t="str">
        <f>HYPERLINK("https://www.ebay.com/sch/i.html?_nkw=2026+Topps+Chrome+Update+George+Brett+auto&amp;mkcid=1&amp;mkrid=711-53200-19255-0&amp;siteid=0&amp;campid=5339157451&amp;toolid=10001&amp;mkevt=1&amp;customid=checklist-xlsx","Find on eBay")</f>
        <v>Find on eBay</v>
      </c>
    </row>
    <row r="617">
      <c r="A617" t="inlineStr">
        <is>
          <t xml:space="preserve">CLA-HM</t>
        </is>
      </c>
      <c r="B617" t="inlineStr">
        <is>
          <t xml:space="preserve">Hideki Matsui</t>
        </is>
      </c>
      <c r="C617" t="inlineStr">
        <is>
          <t xml:space="preserve">New York Yankees</t>
        </is>
      </c>
      <c r="D617" t="inlineStr">
        <is>
          <t xml:space="preserve">Chrome Legend Autographs</t>
        </is>
      </c>
      <c r="F617" t="str">
        <f>HYPERLINK("https://www.ebay.com/sch/i.html?_nkw=2026+Topps+Chrome+Update+Hideki+Matsui+auto&amp;mkcid=1&amp;mkrid=711-53200-19255-0&amp;siteid=0&amp;campid=5339157451&amp;toolid=10001&amp;mkevt=1&amp;customid=checklist-xlsx","Find on eBay")</f>
        <v>Find on eBay</v>
      </c>
    </row>
    <row r="618">
      <c r="A618" t="inlineStr">
        <is>
          <t xml:space="preserve">CLA-I</t>
        </is>
      </c>
      <c r="B618" t="inlineStr">
        <is>
          <t xml:space="preserve">Ichiro</t>
        </is>
      </c>
      <c r="C618" t="inlineStr">
        <is>
          <t xml:space="preserve">Seattle Mariners</t>
        </is>
      </c>
      <c r="D618" t="inlineStr">
        <is>
          <t xml:space="preserve">Chrome Legend Autographs</t>
        </is>
      </c>
      <c r="F618" t="str">
        <f>HYPERLINK("https://www.ebay.com/sch/i.html?_nkw=2026+Topps+Chrome+Update+Ichiro+auto&amp;mkcid=1&amp;mkrid=711-53200-19255-0&amp;siteid=0&amp;campid=5339157451&amp;toolid=10001&amp;mkevt=1&amp;customid=checklist-xlsx","Find on eBay")</f>
        <v>Find on eBay</v>
      </c>
    </row>
    <row r="619">
      <c r="A619" t="inlineStr">
        <is>
          <t xml:space="preserve">CLA-IR</t>
        </is>
      </c>
      <c r="B619" t="inlineStr">
        <is>
          <t xml:space="preserve">Ivan Rodriguez</t>
        </is>
      </c>
      <c r="C619" t="inlineStr">
        <is>
          <t xml:space="preserve">Texas Rangers</t>
        </is>
      </c>
      <c r="D619" t="inlineStr">
        <is>
          <t xml:space="preserve">Chrome Legend Autographs</t>
        </is>
      </c>
      <c r="F619" t="str">
        <f>HYPERLINK("https://www.ebay.com/sch/i.html?_nkw=2026+Topps+Chrome+Update+Ivan+Rodriguez+auto&amp;mkcid=1&amp;mkrid=711-53200-19255-0&amp;siteid=0&amp;campid=5339157451&amp;toolid=10001&amp;mkevt=1&amp;customid=checklist-xlsx","Find on eBay")</f>
        <v>Find on eBay</v>
      </c>
    </row>
    <row r="620">
      <c r="A620" t="inlineStr">
        <is>
          <t xml:space="preserve">CLA-JB</t>
        </is>
      </c>
      <c r="B620" t="inlineStr">
        <is>
          <t xml:space="preserve">Jeff Bagwell</t>
        </is>
      </c>
      <c r="C620" t="inlineStr">
        <is>
          <t xml:space="preserve">Houston Astros</t>
        </is>
      </c>
      <c r="D620" t="inlineStr">
        <is>
          <t xml:space="preserve">Chrome Legend Autographs</t>
        </is>
      </c>
      <c r="F620" t="str">
        <f>HYPERLINK("https://www.ebay.com/sch/i.html?_nkw=2026+Topps+Chrome+Update+Jeff+Bagwell+auto&amp;mkcid=1&amp;mkrid=711-53200-19255-0&amp;siteid=0&amp;campid=5339157451&amp;toolid=10001&amp;mkevt=1&amp;customid=checklist-xlsx","Find on eBay")</f>
        <v>Find on eBay</v>
      </c>
    </row>
    <row r="621">
      <c r="A621" t="inlineStr">
        <is>
          <t xml:space="preserve">CLA-JK</t>
        </is>
      </c>
      <c r="B621" t="inlineStr">
        <is>
          <t xml:space="preserve">Jim Kaat</t>
        </is>
      </c>
      <c r="C621" t="inlineStr">
        <is>
          <t xml:space="preserve">Minnesota Twins</t>
        </is>
      </c>
      <c r="D621" t="inlineStr">
        <is>
          <t xml:space="preserve">Chrome Legend Autographs</t>
        </is>
      </c>
      <c r="F621" t="str">
        <f>HYPERLINK("https://www.ebay.com/sch/i.html?_nkw=2026+Topps+Chrome+Update+Jim+Kaat+auto&amp;mkcid=1&amp;mkrid=711-53200-19255-0&amp;siteid=0&amp;campid=5339157451&amp;toolid=10001&amp;mkevt=1&amp;customid=checklist-xlsx","Find on eBay")</f>
        <v>Find on eBay</v>
      </c>
    </row>
    <row r="622">
      <c r="A622" t="inlineStr">
        <is>
          <t xml:space="preserve">CLA-JM</t>
        </is>
      </c>
      <c r="B622" t="inlineStr">
        <is>
          <t xml:space="preserve">Jack Morris</t>
        </is>
      </c>
      <c r="C622" t="inlineStr">
        <is>
          <t xml:space="preserve">Detroit Tigers</t>
        </is>
      </c>
      <c r="D622" t="inlineStr">
        <is>
          <t xml:space="preserve">Chrome Legend Autographs</t>
        </is>
      </c>
      <c r="F622" t="str">
        <f>HYPERLINK("https://www.ebay.com/sch/i.html?_nkw=2026+Topps+Chrome+Update+Jack+Morris+auto&amp;mkcid=1&amp;mkrid=711-53200-19255-0&amp;siteid=0&amp;campid=5339157451&amp;toolid=10001&amp;mkevt=1&amp;customid=checklist-xlsx","Find on eBay")</f>
        <v>Find on eBay</v>
      </c>
    </row>
    <row r="623">
      <c r="A623" t="inlineStr">
        <is>
          <t xml:space="preserve">CLA-JMA</t>
        </is>
      </c>
      <c r="B623" t="inlineStr">
        <is>
          <t xml:space="preserve">Juan Marichal</t>
        </is>
      </c>
      <c r="C623" t="inlineStr">
        <is>
          <t xml:space="preserve">San Francisco Giants</t>
        </is>
      </c>
      <c r="D623" t="inlineStr">
        <is>
          <t xml:space="preserve">Chrome Legend Autographs</t>
        </is>
      </c>
      <c r="F623" t="str">
        <f>HYPERLINK("https://www.ebay.com/sch/i.html?_nkw=2026+Topps+Chrome+Update+Juan+Marichal+auto&amp;mkcid=1&amp;mkrid=711-53200-19255-0&amp;siteid=0&amp;campid=5339157451&amp;toolid=10001&amp;mkevt=1&amp;customid=checklist-xlsx","Find on eBay")</f>
        <v>Find on eBay</v>
      </c>
    </row>
    <row r="624">
      <c r="A624" t="inlineStr">
        <is>
          <t xml:space="preserve">CLA-JP</t>
        </is>
      </c>
      <c r="B624" t="inlineStr">
        <is>
          <t xml:space="preserve">Jorge Posada</t>
        </is>
      </c>
      <c r="C624" t="inlineStr">
        <is>
          <t xml:space="preserve">New York Yankees</t>
        </is>
      </c>
      <c r="D624" t="inlineStr">
        <is>
          <t xml:space="preserve">Chrome Legend Autographs</t>
        </is>
      </c>
      <c r="F624" t="str">
        <f>HYPERLINK("https://www.ebay.com/sch/i.html?_nkw=2026+Topps+Chrome+Update+Jorge+Posada+auto&amp;mkcid=1&amp;mkrid=711-53200-19255-0&amp;siteid=0&amp;campid=5339157451&amp;toolid=10001&amp;mkevt=1&amp;customid=checklist-xlsx","Find on eBay")</f>
        <v>Find on eBay</v>
      </c>
    </row>
    <row r="625">
      <c r="A625" t="inlineStr">
        <is>
          <t xml:space="preserve">CLA-JS</t>
        </is>
      </c>
      <c r="B625" t="inlineStr">
        <is>
          <t xml:space="preserve">John Smoltz</t>
        </is>
      </c>
      <c r="C625" t="inlineStr">
        <is>
          <t xml:space="preserve">St. Louis Cardinals</t>
        </is>
      </c>
      <c r="D625" t="inlineStr">
        <is>
          <t xml:space="preserve">Chrome Legend Autographs</t>
        </is>
      </c>
      <c r="F625" t="str">
        <f>HYPERLINK("https://www.ebay.com/sch/i.html?_nkw=2026+Topps+Chrome+Update+John+Smoltz+auto&amp;mkcid=1&amp;mkrid=711-53200-19255-0&amp;siteid=0&amp;campid=5339157451&amp;toolid=10001&amp;mkevt=1&amp;customid=checklist-xlsx","Find on eBay")</f>
        <v>Find on eBay</v>
      </c>
    </row>
    <row r="626">
      <c r="A626" t="inlineStr">
        <is>
          <t xml:space="preserve">CLA-JSA</t>
        </is>
      </c>
      <c r="B626" t="inlineStr">
        <is>
          <t xml:space="preserve">Johan Santana</t>
        </is>
      </c>
      <c r="C626" t="inlineStr">
        <is>
          <t xml:space="preserve">Minnesota Twins</t>
        </is>
      </c>
      <c r="D626" t="inlineStr">
        <is>
          <t xml:space="preserve">Chrome Legend Autographs</t>
        </is>
      </c>
      <c r="F626" t="str">
        <f>HYPERLINK("https://www.ebay.com/sch/i.html?_nkw=2026+Topps+Chrome+Update+Johan+Santana+auto&amp;mkcid=1&amp;mkrid=711-53200-19255-0&amp;siteid=0&amp;campid=5339157451&amp;toolid=10001&amp;mkevt=1&amp;customid=checklist-xlsx","Find on eBay")</f>
        <v>Find on eBay</v>
      </c>
    </row>
    <row r="627">
      <c r="A627" t="inlineStr">
        <is>
          <t xml:space="preserve">CLA-JT</t>
        </is>
      </c>
      <c r="B627" t="inlineStr">
        <is>
          <t xml:space="preserve">Jim Thome</t>
        </is>
      </c>
      <c r="C627" t="inlineStr">
        <is>
          <t xml:space="preserve">Philadelphia Phillies</t>
        </is>
      </c>
      <c r="D627" t="inlineStr">
        <is>
          <t xml:space="preserve">Chrome Legend Autographs</t>
        </is>
      </c>
      <c r="F627" t="str">
        <f>HYPERLINK("https://www.ebay.com/sch/i.html?_nkw=2026+Topps+Chrome+Update+Jim+Thome+auto&amp;mkcid=1&amp;mkrid=711-53200-19255-0&amp;siteid=0&amp;campid=5339157451&amp;toolid=10001&amp;mkevt=1&amp;customid=checklist-xlsx","Find on eBay")</f>
        <v>Find on eBay</v>
      </c>
    </row>
    <row r="628">
      <c r="A628" t="inlineStr">
        <is>
          <t xml:space="preserve">CLA-JVO</t>
        </is>
      </c>
      <c r="B628" t="inlineStr">
        <is>
          <t xml:space="preserve">Joey Votto</t>
        </is>
      </c>
      <c r="C628" t="inlineStr">
        <is>
          <t xml:space="preserve">Cincinnati Reds</t>
        </is>
      </c>
      <c r="D628" t="inlineStr">
        <is>
          <t xml:space="preserve">Chrome Legend Autographs</t>
        </is>
      </c>
      <c r="F628" t="str">
        <f>HYPERLINK("https://www.ebay.com/sch/i.html?_nkw=2026+Topps+Chrome+Update+Joey+Votto+auto&amp;mkcid=1&amp;mkrid=711-53200-19255-0&amp;siteid=0&amp;campid=5339157451&amp;toolid=10001&amp;mkevt=1&amp;customid=checklist-xlsx","Find on eBay")</f>
        <v>Find on eBay</v>
      </c>
    </row>
    <row r="629">
      <c r="A629" t="inlineStr">
        <is>
          <t xml:space="preserve">CLA-KG</t>
        </is>
      </c>
      <c r="B629" t="inlineStr">
        <is>
          <t xml:space="preserve">Kirk Gibson</t>
        </is>
      </c>
      <c r="C629" t="inlineStr">
        <is>
          <t xml:space="preserve">Detroit Tigers</t>
        </is>
      </c>
      <c r="D629" t="inlineStr">
        <is>
          <t xml:space="preserve">Chrome Legend Autographs</t>
        </is>
      </c>
      <c r="F629" t="str">
        <f>HYPERLINK("https://www.ebay.com/sch/i.html?_nkw=2026+Topps+Chrome+Update+Kirk+Gibson+auto&amp;mkcid=1&amp;mkrid=711-53200-19255-0&amp;siteid=0&amp;campid=5339157451&amp;toolid=10001&amp;mkevt=1&amp;customid=checklist-xlsx","Find on eBay")</f>
        <v>Find on eBay</v>
      </c>
    </row>
    <row r="630">
      <c r="A630" t="inlineStr">
        <is>
          <t xml:space="preserve">CLA-KH</t>
        </is>
      </c>
      <c r="B630" t="inlineStr">
        <is>
          <t xml:space="preserve">Keith Hernandez</t>
        </is>
      </c>
      <c r="C630" t="inlineStr">
        <is>
          <t xml:space="preserve">St. Louis Cardinals</t>
        </is>
      </c>
      <c r="D630" t="inlineStr">
        <is>
          <t xml:space="preserve">Chrome Legend Autographs</t>
        </is>
      </c>
      <c r="F630" t="str">
        <f>HYPERLINK("https://www.ebay.com/sch/i.html?_nkw=2026+Topps+Chrome+Update+Keith+Hernandez+auto&amp;mkcid=1&amp;mkrid=711-53200-19255-0&amp;siteid=0&amp;campid=5339157451&amp;toolid=10001&amp;mkevt=1&amp;customid=checklist-xlsx","Find on eBay")</f>
        <v>Find on eBay</v>
      </c>
    </row>
    <row r="631">
      <c r="A631" t="inlineStr">
        <is>
          <t xml:space="preserve">CLA-LB</t>
        </is>
      </c>
      <c r="B631" t="inlineStr">
        <is>
          <t xml:space="preserve">Lance Berkman</t>
        </is>
      </c>
      <c r="C631" t="inlineStr">
        <is>
          <t xml:space="preserve">Houston Astros</t>
        </is>
      </c>
      <c r="D631" t="inlineStr">
        <is>
          <t xml:space="preserve">Chrome Legend Autographs</t>
        </is>
      </c>
      <c r="F631" t="str">
        <f>HYPERLINK("https://www.ebay.com/sch/i.html?_nkw=2026+Topps+Chrome+Update+Lance+Berkman+auto&amp;mkcid=1&amp;mkrid=711-53200-19255-0&amp;siteid=0&amp;campid=5339157451&amp;toolid=10001&amp;mkevt=1&amp;customid=checklist-xlsx","Find on eBay")</f>
        <v>Find on eBay</v>
      </c>
    </row>
    <row r="632">
      <c r="A632" t="inlineStr">
        <is>
          <t xml:space="preserve">CLA-LP</t>
        </is>
      </c>
      <c r="B632" t="inlineStr">
        <is>
          <t xml:space="preserve">Lou Piniella</t>
        </is>
      </c>
      <c r="C632" t="inlineStr">
        <is>
          <t xml:space="preserve">New York Yankees</t>
        </is>
      </c>
      <c r="D632" t="inlineStr">
        <is>
          <t xml:space="preserve">Chrome Legend Autographs</t>
        </is>
      </c>
      <c r="F632" t="str">
        <f>HYPERLINK("https://www.ebay.com/sch/i.html?_nkw=2026+Topps+Chrome+Update+Lou+Piniella+auto&amp;mkcid=1&amp;mkrid=711-53200-19255-0&amp;siteid=0&amp;campid=5339157451&amp;toolid=10001&amp;mkevt=1&amp;customid=checklist-xlsx","Find on eBay")</f>
        <v>Find on eBay</v>
      </c>
    </row>
    <row r="633">
      <c r="A633" t="inlineStr">
        <is>
          <t xml:space="preserve">CLA-MS</t>
        </is>
      </c>
      <c r="B633" t="inlineStr">
        <is>
          <t xml:space="preserve">Mike Schmidt</t>
        </is>
      </c>
      <c r="C633" t="inlineStr">
        <is>
          <t xml:space="preserve">Philadelphia Phillies</t>
        </is>
      </c>
      <c r="D633" t="inlineStr">
        <is>
          <t xml:space="preserve">Chrome Legend Autographs</t>
        </is>
      </c>
      <c r="F633" t="str">
        <f>HYPERLINK("https://www.ebay.com/sch/i.html?_nkw=2026+Topps+Chrome+Update+Mike+Schmidt+auto&amp;mkcid=1&amp;mkrid=711-53200-19255-0&amp;siteid=0&amp;campid=5339157451&amp;toolid=10001&amp;mkevt=1&amp;customid=checklist-xlsx","Find on eBay")</f>
        <v>Find on eBay</v>
      </c>
    </row>
    <row r="634">
      <c r="A634" t="inlineStr">
        <is>
          <t xml:space="preserve">CLA-NR</t>
        </is>
      </c>
      <c r="B634" t="inlineStr">
        <is>
          <t xml:space="preserve">Nolan Ryan</t>
        </is>
      </c>
      <c r="C634" t="inlineStr">
        <is>
          <t xml:space="preserve">Texas Rangers</t>
        </is>
      </c>
      <c r="D634" t="inlineStr">
        <is>
          <t xml:space="preserve">Chrome Legend Autographs</t>
        </is>
      </c>
      <c r="F634" t="str">
        <f>HYPERLINK("https://www.ebay.com/sch/i.html?_nkw=2026+Topps+Chrome+Update+Nolan+Ryan+auto&amp;mkcid=1&amp;mkrid=711-53200-19255-0&amp;siteid=0&amp;campid=5339157451&amp;toolid=10001&amp;mkevt=1&amp;customid=checklist-xlsx","Find on eBay")</f>
        <v>Find on eBay</v>
      </c>
    </row>
    <row r="635">
      <c r="A635" t="inlineStr">
        <is>
          <t xml:space="preserve">CLA-PF</t>
        </is>
      </c>
      <c r="B635" t="inlineStr">
        <is>
          <t xml:space="preserve">Prince Fielder</t>
        </is>
      </c>
      <c r="C635" t="inlineStr">
        <is>
          <t xml:space="preserve">Milwaukee Brewers</t>
        </is>
      </c>
      <c r="D635" t="inlineStr">
        <is>
          <t xml:space="preserve">Chrome Legend Autographs</t>
        </is>
      </c>
      <c r="F635" t="str">
        <f>HYPERLINK("https://www.ebay.com/sch/i.html?_nkw=2026+Topps+Chrome+Update+Prince+Fielder+auto&amp;mkcid=1&amp;mkrid=711-53200-19255-0&amp;siteid=0&amp;campid=5339157451&amp;toolid=10001&amp;mkevt=1&amp;customid=checklist-xlsx","Find on eBay")</f>
        <v>Find on eBay</v>
      </c>
    </row>
    <row r="636">
      <c r="A636" t="inlineStr">
        <is>
          <t xml:space="preserve">CLA-PM</t>
        </is>
      </c>
      <c r="B636" t="inlineStr">
        <is>
          <t xml:space="preserve">Paul Molitor</t>
        </is>
      </c>
      <c r="C636" t="inlineStr">
        <is>
          <t xml:space="preserve">Toronto Blue Jays</t>
        </is>
      </c>
      <c r="D636" t="inlineStr">
        <is>
          <t xml:space="preserve">Chrome Legend Autographs</t>
        </is>
      </c>
      <c r="F636" t="str">
        <f>HYPERLINK("https://www.ebay.com/sch/i.html?_nkw=2026+Topps+Chrome+Update+Paul+Molitor+auto&amp;mkcid=1&amp;mkrid=711-53200-19255-0&amp;siteid=0&amp;campid=5339157451&amp;toolid=10001&amp;mkevt=1&amp;customid=checklist-xlsx","Find on eBay")</f>
        <v>Find on eBay</v>
      </c>
    </row>
    <row r="637">
      <c r="A637" t="inlineStr">
        <is>
          <t xml:space="preserve">CLA-PMA</t>
        </is>
      </c>
      <c r="B637" t="inlineStr">
        <is>
          <t xml:space="preserve">Pedro Martinez</t>
        </is>
      </c>
      <c r="C637" t="inlineStr">
        <is>
          <t xml:space="preserve">Montréal Expos</t>
        </is>
      </c>
      <c r="D637" t="inlineStr">
        <is>
          <t xml:space="preserve">Chrome Legend Autographs</t>
        </is>
      </c>
      <c r="F637" t="str">
        <f>HYPERLINK("https://www.ebay.com/sch/i.html?_nkw=2026+Topps+Chrome+Update+Pedro+Martinez+auto&amp;mkcid=1&amp;mkrid=711-53200-19255-0&amp;siteid=0&amp;campid=5339157451&amp;toolid=10001&amp;mkevt=1&amp;customid=checklist-xlsx","Find on eBay")</f>
        <v>Find on eBay</v>
      </c>
    </row>
    <row r="638">
      <c r="A638" t="inlineStr">
        <is>
          <t xml:space="preserve">CLA-RC</t>
        </is>
      </c>
      <c r="B638" t="inlineStr">
        <is>
          <t xml:space="preserve">Rod Carew</t>
        </is>
      </c>
      <c r="C638" t="inlineStr">
        <is>
          <t xml:space="preserve">Los Angeles Angels</t>
        </is>
      </c>
      <c r="D638" t="inlineStr">
        <is>
          <t xml:space="preserve">Chrome Legend Autographs</t>
        </is>
      </c>
      <c r="F638" t="str">
        <f>HYPERLINK("https://www.ebay.com/sch/i.html?_nkw=2026+Topps+Chrome+Update+Rod+Carew+auto&amp;mkcid=1&amp;mkrid=711-53200-19255-0&amp;siteid=0&amp;campid=5339157451&amp;toolid=10001&amp;mkevt=1&amp;customid=checklist-xlsx","Find on eBay")</f>
        <v>Find on eBay</v>
      </c>
    </row>
    <row r="639">
      <c r="A639" t="inlineStr">
        <is>
          <t xml:space="preserve">CLA-SR</t>
        </is>
      </c>
      <c r="B639" t="inlineStr">
        <is>
          <t xml:space="preserve">Scott Rolen</t>
        </is>
      </c>
      <c r="C639" t="inlineStr">
        <is>
          <t xml:space="preserve">Philadelphia Phillies</t>
        </is>
      </c>
      <c r="D639" t="inlineStr">
        <is>
          <t xml:space="preserve">Chrome Legend Autographs</t>
        </is>
      </c>
      <c r="F639" t="str">
        <f>HYPERLINK("https://www.ebay.com/sch/i.html?_nkw=2026+Topps+Chrome+Update+Scott+Rolen+auto&amp;mkcid=1&amp;mkrid=711-53200-19255-0&amp;siteid=0&amp;campid=5339157451&amp;toolid=10001&amp;mkevt=1&amp;customid=checklist-xlsx","Find on eBay")</f>
        <v>Find on eBay</v>
      </c>
    </row>
    <row r="640">
      <c r="A640" t="inlineStr">
        <is>
          <t xml:space="preserve">CLA-SS</t>
        </is>
      </c>
      <c r="B640" t="inlineStr">
        <is>
          <t xml:space="preserve">Sammy Sosa</t>
        </is>
      </c>
      <c r="C640" t="inlineStr">
        <is>
          <t xml:space="preserve">Texas Rangers</t>
        </is>
      </c>
      <c r="D640" t="inlineStr">
        <is>
          <t xml:space="preserve">Chrome Legend Autographs</t>
        </is>
      </c>
      <c r="F640" t="str">
        <f>HYPERLINK("https://www.ebay.com/sch/i.html?_nkw=2026+Topps+Chrome+Update+Sammy+Sosa+auto&amp;mkcid=1&amp;mkrid=711-53200-19255-0&amp;siteid=0&amp;campid=5339157451&amp;toolid=10001&amp;mkevt=1&amp;customid=checklist-xlsx","Find on eBay")</f>
        <v>Find on eBay</v>
      </c>
    </row>
    <row r="641">
      <c r="A641" t="inlineStr">
        <is>
          <t xml:space="preserve">CLA-TP</t>
        </is>
      </c>
      <c r="B641" t="inlineStr">
        <is>
          <t xml:space="preserve">Tony Perez</t>
        </is>
      </c>
      <c r="C641" t="inlineStr">
        <is>
          <t xml:space="preserve">Cincinnati Reds</t>
        </is>
      </c>
      <c r="D641" t="inlineStr">
        <is>
          <t xml:space="preserve">Chrome Legend Autographs</t>
        </is>
      </c>
      <c r="F641" t="str">
        <f>HYPERLINK("https://www.ebay.com/sch/i.html?_nkw=2026+Topps+Chrome+Update+Tony+Perez+auto&amp;mkcid=1&amp;mkrid=711-53200-19255-0&amp;siteid=0&amp;campid=5339157451&amp;toolid=10001&amp;mkevt=1&amp;customid=checklist-xlsx","Find on eBay")</f>
        <v>Find on eBay</v>
      </c>
    </row>
    <row r="642">
      <c r="A642" t="inlineStr">
        <is>
          <t xml:space="preserve">CLA-VG</t>
        </is>
      </c>
      <c r="B642" t="inlineStr">
        <is>
          <t xml:space="preserve">Vladimir Guerrero</t>
        </is>
      </c>
      <c r="C642" t="inlineStr">
        <is>
          <t xml:space="preserve">Montréal Expos</t>
        </is>
      </c>
      <c r="D642" t="inlineStr">
        <is>
          <t xml:space="preserve">Chrome Legend Autographs</t>
        </is>
      </c>
      <c r="F642" t="str">
        <f>HYPERLINK("https://www.ebay.com/sch/i.html?_nkw=2026+Topps+Chrome+Update+Vladimir+Guerrero+auto&amp;mkcid=1&amp;mkrid=711-53200-19255-0&amp;siteid=0&amp;campid=5339157451&amp;toolid=10001&amp;mkevt=1&amp;customid=checklist-xlsx","Find on eBay")</f>
        <v>Find on eBay</v>
      </c>
    </row>
    <row r="643">
      <c r="A643" t="inlineStr">
        <is>
          <t xml:space="preserve">CLA-WC</t>
        </is>
      </c>
      <c r="B643" t="inlineStr">
        <is>
          <t xml:space="preserve">Will Clark</t>
        </is>
      </c>
      <c r="C643" t="inlineStr">
        <is>
          <t xml:space="preserve">St. Louis Cardinals</t>
        </is>
      </c>
      <c r="D643" t="inlineStr">
        <is>
          <t xml:space="preserve">Chrome Legend Autographs</t>
        </is>
      </c>
      <c r="F643" t="str">
        <f>HYPERLINK("https://www.ebay.com/sch/i.html?_nkw=2026+Topps+Chrome+Update+Will+Clark+auto&amp;mkcid=1&amp;mkrid=711-53200-19255-0&amp;siteid=0&amp;campid=5339157451&amp;toolid=10001&amp;mkevt=1&amp;customid=checklist-xlsx","Find on eBay")</f>
        <v>Find on eBay</v>
      </c>
    </row>
    <row r="644">
      <c r="A644" t="inlineStr">
        <is>
          <t xml:space="preserve">CHRU-AB</t>
        </is>
      </c>
      <c r="B644" t="inlineStr">
        <is>
          <t xml:space="preserve">Alec Burleson</t>
        </is>
      </c>
      <c r="C644" t="inlineStr">
        <is>
          <t xml:space="preserve">St. Louis Cardinals</t>
        </is>
      </c>
      <c r="D644" t="inlineStr">
        <is>
          <t xml:space="preserve">Chromeography</t>
        </is>
      </c>
      <c r="F644" t="str">
        <f>HYPERLINK("https://www.ebay.com/sch/i.html?_nkw=2026+Topps+Chrome+Update+Alec+Burleson+auto&amp;mkcid=1&amp;mkrid=711-53200-19255-0&amp;siteid=0&amp;campid=5339157451&amp;toolid=10001&amp;mkevt=1&amp;customid=checklist-xlsx","Find on eBay")</f>
        <v>Find on eBay</v>
      </c>
    </row>
    <row r="645">
      <c r="A645" t="inlineStr">
        <is>
          <t xml:space="preserve">CHRU-AD</t>
        </is>
      </c>
      <c r="B645" t="inlineStr">
        <is>
          <t xml:space="preserve">Andre Dawson</t>
        </is>
      </c>
      <c r="C645" t="inlineStr">
        <is>
          <t xml:space="preserve">Montréal Expos</t>
        </is>
      </c>
      <c r="D645" t="inlineStr">
        <is>
          <t xml:space="preserve">Chromeography</t>
        </is>
      </c>
      <c r="F645" t="str">
        <f>HYPERLINK("https://www.ebay.com/sch/i.html?_nkw=2026+Topps+Chrome+Update+Andre+Dawson+auto&amp;mkcid=1&amp;mkrid=711-53200-19255-0&amp;siteid=0&amp;campid=5339157451&amp;toolid=10001&amp;mkevt=1&amp;customid=checklist-xlsx","Find on eBay")</f>
        <v>Find on eBay</v>
      </c>
    </row>
    <row r="646">
      <c r="A646" t="inlineStr">
        <is>
          <t xml:space="preserve">CHRU-AJ</t>
        </is>
      </c>
      <c r="B646" t="inlineStr">
        <is>
          <t xml:space="preserve">Andruw Jones</t>
        </is>
      </c>
      <c r="C646" t="inlineStr">
        <is>
          <t xml:space="preserve">Atlanta Braves</t>
        </is>
      </c>
      <c r="D646" t="inlineStr">
        <is>
          <t xml:space="preserve">Chromeography</t>
        </is>
      </c>
      <c r="F646" t="str">
        <f>HYPERLINK("https://www.ebay.com/sch/i.html?_nkw=2026+Topps+Chrome+Update+Andruw+Jones+auto&amp;mkcid=1&amp;mkrid=711-53200-19255-0&amp;siteid=0&amp;campid=5339157451&amp;toolid=10001&amp;mkevt=1&amp;customid=checklist-xlsx","Find on eBay")</f>
        <v>Find on eBay</v>
      </c>
    </row>
    <row r="647">
      <c r="A647" t="inlineStr">
        <is>
          <t xml:space="preserve">CHRU-BL</t>
        </is>
      </c>
      <c r="B647" t="inlineStr">
        <is>
          <t xml:space="preserve">Brooks Lee</t>
        </is>
      </c>
      <c r="C647" t="inlineStr">
        <is>
          <t xml:space="preserve">Minnesota Twins</t>
        </is>
      </c>
      <c r="D647" t="inlineStr">
        <is>
          <t xml:space="preserve">Chromeography</t>
        </is>
      </c>
      <c r="F647" t="str">
        <f>HYPERLINK("https://www.ebay.com/sch/i.html?_nkw=2026+Topps+Chrome+Update+Brooks+Lee+auto&amp;mkcid=1&amp;mkrid=711-53200-19255-0&amp;siteid=0&amp;campid=5339157451&amp;toolid=10001&amp;mkevt=1&amp;customid=checklist-xlsx","Find on eBay")</f>
        <v>Find on eBay</v>
      </c>
    </row>
    <row r="648">
      <c r="A648" t="inlineStr">
        <is>
          <t xml:space="preserve">CHRU-BR</t>
        </is>
      </c>
      <c r="B648" t="inlineStr">
        <is>
          <t xml:space="preserve">Bryan Reynolds</t>
        </is>
      </c>
      <c r="C648" t="inlineStr">
        <is>
          <t xml:space="preserve">Pittsburgh Pirates</t>
        </is>
      </c>
      <c r="D648" t="inlineStr">
        <is>
          <t xml:space="preserve">Chromeography</t>
        </is>
      </c>
      <c r="F648" t="str">
        <f>HYPERLINK("https://www.ebay.com/sch/i.html?_nkw=2026+Topps+Chrome+Update+Bryan+Reynolds+auto&amp;mkcid=1&amp;mkrid=711-53200-19255-0&amp;siteid=0&amp;campid=5339157451&amp;toolid=10001&amp;mkevt=1&amp;customid=checklist-xlsx","Find on eBay")</f>
        <v>Find on eBay</v>
      </c>
    </row>
    <row r="649">
      <c r="A649" t="inlineStr">
        <is>
          <t xml:space="preserve">CHRU-CA</t>
        </is>
      </c>
      <c r="B649" t="inlineStr">
        <is>
          <t xml:space="preserve">CJ Abrams</t>
        </is>
      </c>
      <c r="C649" t="inlineStr">
        <is>
          <t xml:space="preserve">Washington Nationals</t>
        </is>
      </c>
      <c r="D649" t="inlineStr">
        <is>
          <t xml:space="preserve">Chromeography</t>
        </is>
      </c>
      <c r="F649" t="str">
        <f>HYPERLINK("https://www.ebay.com/sch/i.html?_nkw=2026+Topps+Chrome+Update+CJ+Abrams+auto&amp;mkcid=1&amp;mkrid=711-53200-19255-0&amp;siteid=0&amp;campid=5339157451&amp;toolid=10001&amp;mkevt=1&amp;customid=checklist-xlsx","Find on eBay")</f>
        <v>Find on eBay</v>
      </c>
    </row>
    <row r="650">
      <c r="A650" t="inlineStr">
        <is>
          <t xml:space="preserve">CHRU-CB</t>
        </is>
      </c>
      <c r="B650" t="inlineStr">
        <is>
          <t xml:space="preserve">Craig Biggio</t>
        </is>
      </c>
      <c r="C650" t="inlineStr">
        <is>
          <t xml:space="preserve">Houston Astros</t>
        </is>
      </c>
      <c r="D650" t="inlineStr">
        <is>
          <t xml:space="preserve">Chromeography</t>
        </is>
      </c>
      <c r="F650" t="str">
        <f>HYPERLINK("https://www.ebay.com/sch/i.html?_nkw=2026+Topps+Chrome+Update+Craig+Biggio+auto&amp;mkcid=1&amp;mkrid=711-53200-19255-0&amp;siteid=0&amp;campid=5339157451&amp;toolid=10001&amp;mkevt=1&amp;customid=checklist-xlsx","Find on eBay")</f>
        <v>Find on eBay</v>
      </c>
    </row>
    <row r="651">
      <c r="A651" t="inlineStr">
        <is>
          <t xml:space="preserve">CHRU-CD</t>
        </is>
      </c>
      <c r="B651" t="inlineStr">
        <is>
          <t xml:space="preserve">Chase Dollander</t>
        </is>
      </c>
      <c r="C651" t="inlineStr">
        <is>
          <t xml:space="preserve">Colorado Rockies</t>
        </is>
      </c>
      <c r="D651" t="inlineStr">
        <is>
          <t xml:space="preserve">Chromeography</t>
        </is>
      </c>
      <c r="F651" t="str">
        <f>HYPERLINK("https://www.ebay.com/sch/i.html?_nkw=2026+Topps+Chrome+Update+Chase+Dollander+auto&amp;mkcid=1&amp;mkrid=711-53200-19255-0&amp;siteid=0&amp;campid=5339157451&amp;toolid=10001&amp;mkevt=1&amp;customid=checklist-xlsx","Find on eBay")</f>
        <v>Find on eBay</v>
      </c>
    </row>
    <row r="652">
      <c r="A652" t="inlineStr">
        <is>
          <t xml:space="preserve">CHRU-CHS</t>
        </is>
      </c>
      <c r="B652" t="inlineStr">
        <is>
          <t xml:space="preserve">Chris Sale</t>
        </is>
      </c>
      <c r="C652" t="inlineStr">
        <is>
          <t xml:space="preserve">Atlanta Braves</t>
        </is>
      </c>
      <c r="D652" t="inlineStr">
        <is>
          <t xml:space="preserve">Chromeography</t>
        </is>
      </c>
      <c r="F652" t="str">
        <f>HYPERLINK("https://www.ebay.com/sch/i.html?_nkw=2026+Topps+Chrome+Update+Chris+Sale+auto&amp;mkcid=1&amp;mkrid=711-53200-19255-0&amp;siteid=0&amp;campid=5339157451&amp;toolid=10001&amp;mkevt=1&amp;customid=checklist-xlsx","Find on eBay")</f>
        <v>Find on eBay</v>
      </c>
    </row>
    <row r="653">
      <c r="A653" t="inlineStr">
        <is>
          <t xml:space="preserve">CHRU-CM</t>
        </is>
      </c>
      <c r="B653" t="inlineStr">
        <is>
          <t xml:space="preserve">Coby Mayo</t>
        </is>
      </c>
      <c r="C653" t="inlineStr">
        <is>
          <t xml:space="preserve">Baltimore Orioles</t>
        </is>
      </c>
      <c r="D653" t="inlineStr">
        <is>
          <t xml:space="preserve">Chromeography</t>
        </is>
      </c>
      <c r="F653" t="str">
        <f>HYPERLINK("https://www.ebay.com/sch/i.html?_nkw=2026+Topps+Chrome+Update+Coby+Mayo+auto&amp;mkcid=1&amp;mkrid=711-53200-19255-0&amp;siteid=0&amp;campid=5339157451&amp;toolid=10001&amp;mkevt=1&amp;customid=checklist-xlsx","Find on eBay")</f>
        <v>Find on eBay</v>
      </c>
    </row>
    <row r="654">
      <c r="A654" t="inlineStr">
        <is>
          <t xml:space="preserve">CHRU-CR</t>
        </is>
      </c>
      <c r="B654" t="inlineStr">
        <is>
          <t xml:space="preserve">Carlos Rodón</t>
        </is>
      </c>
      <c r="C654" t="inlineStr">
        <is>
          <t xml:space="preserve">New York Yankees</t>
        </is>
      </c>
      <c r="D654" t="inlineStr">
        <is>
          <t xml:space="preserve">Chromeography</t>
        </is>
      </c>
      <c r="F654" t="str">
        <f>HYPERLINK("https://www.ebay.com/sch/i.html?_nkw=2026+Topps+Chrome+Update+Carlos+Rod%C3%B3n+auto&amp;mkcid=1&amp;mkrid=711-53200-19255-0&amp;siteid=0&amp;campid=5339157451&amp;toolid=10001&amp;mkevt=1&amp;customid=checklist-xlsx","Find on eBay")</f>
        <v>Find on eBay</v>
      </c>
    </row>
    <row r="655">
      <c r="A655" t="inlineStr">
        <is>
          <t xml:space="preserve">CHRU-CS</t>
        </is>
      </c>
      <c r="B655" t="inlineStr">
        <is>
          <t xml:space="preserve">Chandler Simpson</t>
        </is>
      </c>
      <c r="C655" t="inlineStr">
        <is>
          <t xml:space="preserve">Tampa Bay Rays</t>
        </is>
      </c>
      <c r="D655" t="inlineStr">
        <is>
          <t xml:space="preserve">Chromeography</t>
        </is>
      </c>
      <c r="F655" t="str">
        <f>HYPERLINK("https://www.ebay.com/sch/i.html?_nkw=2026+Topps+Chrome+Update+Chandler+Simpson+auto&amp;mkcid=1&amp;mkrid=711-53200-19255-0&amp;siteid=0&amp;campid=5339157451&amp;toolid=10001&amp;mkevt=1&amp;customid=checklist-xlsx","Find on eBay")</f>
        <v>Find on eBay</v>
      </c>
    </row>
    <row r="656">
      <c r="A656" t="inlineStr">
        <is>
          <t xml:space="preserve">CHRU-DC</t>
        </is>
      </c>
      <c r="B656" t="inlineStr">
        <is>
          <t xml:space="preserve">Dylan Crews</t>
        </is>
      </c>
      <c r="C656" t="inlineStr">
        <is>
          <t xml:space="preserve">Washington Nationals</t>
        </is>
      </c>
      <c r="D656" t="inlineStr">
        <is>
          <t xml:space="preserve">Chromeography</t>
        </is>
      </c>
      <c r="F656" t="str">
        <f>HYPERLINK("https://www.ebay.com/sch/i.html?_nkw=2026+Topps+Chrome+Update+Dylan+Crews+auto&amp;mkcid=1&amp;mkrid=711-53200-19255-0&amp;siteid=0&amp;campid=5339157451&amp;toolid=10001&amp;mkevt=1&amp;customid=checklist-xlsx","Find on eBay")</f>
        <v>Find on eBay</v>
      </c>
    </row>
    <row r="657">
      <c r="A657" t="inlineStr">
        <is>
          <t xml:space="preserve">CHRU-DG</t>
        </is>
      </c>
      <c r="B657" t="inlineStr">
        <is>
          <t xml:space="preserve">Dwight Gooden</t>
        </is>
      </c>
      <c r="C657" t="inlineStr">
        <is>
          <t xml:space="preserve">New York Mets</t>
        </is>
      </c>
      <c r="D657" t="inlineStr">
        <is>
          <t xml:space="preserve">Chromeography</t>
        </is>
      </c>
      <c r="F657" t="str">
        <f>HYPERLINK("https://www.ebay.com/sch/i.html?_nkw=2026+Topps+Chrome+Update+Dwight+Gooden+auto&amp;mkcid=1&amp;mkrid=711-53200-19255-0&amp;siteid=0&amp;campid=5339157451&amp;toolid=10001&amp;mkevt=1&amp;customid=checklist-xlsx","Find on eBay")</f>
        <v>Find on eBay</v>
      </c>
    </row>
    <row r="658">
      <c r="A658" t="inlineStr">
        <is>
          <t xml:space="preserve">CHRU-DM</t>
        </is>
      </c>
      <c r="B658" t="inlineStr">
        <is>
          <t xml:space="preserve">Davis Martin</t>
        </is>
      </c>
      <c r="C658" t="inlineStr">
        <is>
          <t xml:space="preserve">Chicago White Sox</t>
        </is>
      </c>
      <c r="D658" t="inlineStr">
        <is>
          <t xml:space="preserve">Chromeography</t>
        </is>
      </c>
      <c r="F658" t="str">
        <f>HYPERLINK("https://www.ebay.com/sch/i.html?_nkw=2026+Topps+Chrome+Update+Davis+Martin+auto&amp;mkcid=1&amp;mkrid=711-53200-19255-0&amp;siteid=0&amp;campid=5339157451&amp;toolid=10001&amp;mkevt=1&amp;customid=checklist-xlsx","Find on eBay")</f>
        <v>Find on eBay</v>
      </c>
    </row>
    <row r="659">
      <c r="A659" t="inlineStr">
        <is>
          <t xml:space="preserve">CHRU-DMA</t>
        </is>
      </c>
      <c r="B659" t="inlineStr">
        <is>
          <t xml:space="preserve">Don Mattingly</t>
        </is>
      </c>
      <c r="C659" t="inlineStr">
        <is>
          <t xml:space="preserve">New York Yankees</t>
        </is>
      </c>
      <c r="D659" t="inlineStr">
        <is>
          <t xml:space="preserve">Chromeography</t>
        </is>
      </c>
      <c r="F659" t="str">
        <f>HYPERLINK("https://www.ebay.com/sch/i.html?_nkw=2026+Topps+Chrome+Update+Don+Mattingly+auto&amp;mkcid=1&amp;mkrid=711-53200-19255-0&amp;siteid=0&amp;campid=5339157451&amp;toolid=10001&amp;mkevt=1&amp;customid=checklist-xlsx","Find on eBay")</f>
        <v>Find on eBay</v>
      </c>
    </row>
    <row r="660">
      <c r="A660" t="inlineStr">
        <is>
          <t xml:space="preserve">CHRU-DR</t>
        </is>
      </c>
      <c r="B660" t="inlineStr">
        <is>
          <t xml:space="preserve">Dalton Rushing</t>
        </is>
      </c>
      <c r="C660" t="inlineStr">
        <is>
          <t xml:space="preserve">Los Angeles Dodgers</t>
        </is>
      </c>
      <c r="D660" t="inlineStr">
        <is>
          <t xml:space="preserve">Chromeography</t>
        </is>
      </c>
      <c r="F660" t="str">
        <f>HYPERLINK("https://www.ebay.com/sch/i.html?_nkw=2026+Topps+Chrome+Update+Dalton+Rushing+auto&amp;mkcid=1&amp;mkrid=711-53200-19255-0&amp;siteid=0&amp;campid=5339157451&amp;toolid=10001&amp;mkevt=1&amp;customid=checklist-xlsx","Find on eBay")</f>
        <v>Find on eBay</v>
      </c>
    </row>
    <row r="661">
      <c r="A661" t="inlineStr">
        <is>
          <t xml:space="preserve">CHRU-DS</t>
        </is>
      </c>
      <c r="B661" t="inlineStr">
        <is>
          <t xml:space="preserve">Darryl Strawberry</t>
        </is>
      </c>
      <c r="C661" t="inlineStr">
        <is>
          <t xml:space="preserve">New York Mets</t>
        </is>
      </c>
      <c r="D661" t="inlineStr">
        <is>
          <t xml:space="preserve">Chromeography</t>
        </is>
      </c>
      <c r="F661" t="str">
        <f>HYPERLINK("https://www.ebay.com/sch/i.html?_nkw=2026+Topps+Chrome+Update+Darryl+Strawberry+auto&amp;mkcid=1&amp;mkrid=711-53200-19255-0&amp;siteid=0&amp;campid=5339157451&amp;toolid=10001&amp;mkevt=1&amp;customid=checklist-xlsx","Find on eBay")</f>
        <v>Find on eBay</v>
      </c>
    </row>
    <row r="662">
      <c r="A662" t="inlineStr">
        <is>
          <t xml:space="preserve">CHRU-EC</t>
        </is>
      </c>
      <c r="B662" t="inlineStr">
        <is>
          <t xml:space="preserve">Evan Carter</t>
        </is>
      </c>
      <c r="C662" t="inlineStr">
        <is>
          <t xml:space="preserve">Texas Rangers</t>
        </is>
      </c>
      <c r="D662" t="inlineStr">
        <is>
          <t xml:space="preserve">Chromeography</t>
        </is>
      </c>
      <c r="F662" t="str">
        <f>HYPERLINK("https://www.ebay.com/sch/i.html?_nkw=2026+Topps+Chrome+Update+Evan+Carter+auto&amp;mkcid=1&amp;mkrid=711-53200-19255-0&amp;siteid=0&amp;campid=5339157451&amp;toolid=10001&amp;mkevt=1&amp;customid=checklist-xlsx","Find on eBay")</f>
        <v>Find on eBay</v>
      </c>
    </row>
    <row r="663">
      <c r="A663" t="inlineStr">
        <is>
          <t xml:space="preserve">CHRU-EM</t>
        </is>
      </c>
      <c r="B663" t="inlineStr">
        <is>
          <t xml:space="preserve">Edgar Martinez</t>
        </is>
      </c>
      <c r="C663" t="inlineStr">
        <is>
          <t xml:space="preserve">Seattle Mariners</t>
        </is>
      </c>
      <c r="D663" t="inlineStr">
        <is>
          <t xml:space="preserve">Chromeography</t>
        </is>
      </c>
      <c r="F663" t="str">
        <f>HYPERLINK("https://www.ebay.com/sch/i.html?_nkw=2026+Topps+Chrome+Update+Edgar+Martinez+auto&amp;mkcid=1&amp;mkrid=711-53200-19255-0&amp;siteid=0&amp;campid=5339157451&amp;toolid=10001&amp;mkevt=1&amp;customid=checklist-xlsx","Find on eBay")</f>
        <v>Find on eBay</v>
      </c>
    </row>
    <row r="664">
      <c r="A664" t="inlineStr">
        <is>
          <t xml:space="preserve">CHRU-FM</t>
        </is>
      </c>
      <c r="B664" t="inlineStr">
        <is>
          <t xml:space="preserve">Fred McGriff</t>
        </is>
      </c>
      <c r="C664" t="inlineStr">
        <is>
          <t xml:space="preserve">Atlanta Braves</t>
        </is>
      </c>
      <c r="D664" t="inlineStr">
        <is>
          <t xml:space="preserve">Chromeography</t>
        </is>
      </c>
      <c r="F664" t="str">
        <f>HYPERLINK("https://www.ebay.com/sch/i.html?_nkw=2026+Topps+Chrome+Update+Fred+McGriff+auto&amp;mkcid=1&amp;mkrid=711-53200-19255-0&amp;siteid=0&amp;campid=5339157451&amp;toolid=10001&amp;mkevt=1&amp;customid=checklist-xlsx","Find on eBay")</f>
        <v>Find on eBay</v>
      </c>
    </row>
    <row r="665">
      <c r="A665" t="inlineStr">
        <is>
          <t xml:space="preserve">CHRU-FT</t>
        </is>
      </c>
      <c r="B665" t="inlineStr">
        <is>
          <t xml:space="preserve">Frank Thomas</t>
        </is>
      </c>
      <c r="C665" t="inlineStr">
        <is>
          <t xml:space="preserve">Chicago White Sox</t>
        </is>
      </c>
      <c r="D665" t="inlineStr">
        <is>
          <t xml:space="preserve">Chromeography</t>
        </is>
      </c>
      <c r="F665" t="str">
        <f>HYPERLINK("https://www.ebay.com/sch/i.html?_nkw=2026+Topps+Chrome+Update+Frank+Thomas+auto&amp;mkcid=1&amp;mkrid=711-53200-19255-0&amp;siteid=0&amp;campid=5339157451&amp;toolid=10001&amp;mkevt=1&amp;customid=checklist-xlsx","Find on eBay")</f>
        <v>Find on eBay</v>
      </c>
    </row>
    <row r="666">
      <c r="A666" t="inlineStr">
        <is>
          <t xml:space="preserve">CHRU-GH</t>
        </is>
      </c>
      <c r="B666" t="inlineStr">
        <is>
          <t xml:space="preserve">Grant Holmes</t>
        </is>
      </c>
      <c r="C666" t="inlineStr">
        <is>
          <t xml:space="preserve">Atlanta Braves</t>
        </is>
      </c>
      <c r="D666" t="inlineStr">
        <is>
          <t xml:space="preserve">Chromeography</t>
        </is>
      </c>
      <c r="F666" t="str">
        <f>HYPERLINK("https://www.ebay.com/sch/i.html?_nkw=2026+Topps+Chrome+Update+Grant+Holmes+auto&amp;mkcid=1&amp;mkrid=711-53200-19255-0&amp;siteid=0&amp;campid=5339157451&amp;toolid=10001&amp;mkevt=1&amp;customid=checklist-xlsx","Find on eBay")</f>
        <v>Find on eBay</v>
      </c>
    </row>
    <row r="667">
      <c r="A667" t="inlineStr">
        <is>
          <t xml:space="preserve">CHRU-IS</t>
        </is>
      </c>
      <c r="B667" t="inlineStr">
        <is>
          <t xml:space="preserve">Ichiro</t>
        </is>
      </c>
      <c r="C667" t="inlineStr">
        <is>
          <t xml:space="preserve">Seattle Mariners</t>
        </is>
      </c>
      <c r="D667" t="inlineStr">
        <is>
          <t xml:space="preserve">Chromeography</t>
        </is>
      </c>
      <c r="F667" t="str">
        <f>HYPERLINK("https://www.ebay.com/sch/i.html?_nkw=2026+Topps+Chrome+Update+Ichiro+auto&amp;mkcid=1&amp;mkrid=711-53200-19255-0&amp;siteid=0&amp;campid=5339157451&amp;toolid=10001&amp;mkevt=1&amp;customid=checklist-xlsx","Find on eBay")</f>
        <v>Find on eBay</v>
      </c>
    </row>
    <row r="668">
      <c r="A668" t="inlineStr">
        <is>
          <t xml:space="preserve">CHRU-JA</t>
        </is>
      </c>
      <c r="B668" t="inlineStr">
        <is>
          <t xml:space="preserve">Jonathan Aranda</t>
        </is>
      </c>
      <c r="C668" t="inlineStr">
        <is>
          <t xml:space="preserve">Tampa Bay Rays</t>
        </is>
      </c>
      <c r="D668" t="inlineStr">
        <is>
          <t xml:space="preserve">Chromeography</t>
        </is>
      </c>
      <c r="F668" t="str">
        <f>HYPERLINK("https://www.ebay.com/sch/i.html?_nkw=2026+Topps+Chrome+Update+Jonathan+Aranda+auto&amp;mkcid=1&amp;mkrid=711-53200-19255-0&amp;siteid=0&amp;campid=5339157451&amp;toolid=10001&amp;mkevt=1&amp;customid=checklist-xlsx","Find on eBay")</f>
        <v>Find on eBay</v>
      </c>
    </row>
    <row r="669">
      <c r="A669" t="inlineStr">
        <is>
          <t xml:space="preserve">CHRU-JC</t>
        </is>
      </c>
      <c r="B669" t="inlineStr">
        <is>
          <t xml:space="preserve">Joe Carter</t>
        </is>
      </c>
      <c r="C669" t="inlineStr">
        <is>
          <t xml:space="preserve">Toronto Blue Jays</t>
        </is>
      </c>
      <c r="D669" t="inlineStr">
        <is>
          <t xml:space="preserve">Chromeography</t>
        </is>
      </c>
      <c r="F669" t="str">
        <f>HYPERLINK("https://www.ebay.com/sch/i.html?_nkw=2026+Topps+Chrome+Update+Joe+Carter+auto&amp;mkcid=1&amp;mkrid=711-53200-19255-0&amp;siteid=0&amp;campid=5339157451&amp;toolid=10001&amp;mkevt=1&amp;customid=checklist-xlsx","Find on eBay")</f>
        <v>Find on eBay</v>
      </c>
    </row>
    <row r="670">
      <c r="A670" t="inlineStr">
        <is>
          <t xml:space="preserve">CHRU-JG</t>
        </is>
      </c>
      <c r="B670" t="inlineStr">
        <is>
          <t xml:space="preserve">Juan Gonzalez</t>
        </is>
      </c>
      <c r="C670" t="inlineStr">
        <is>
          <t xml:space="preserve">Texas Rangers</t>
        </is>
      </c>
      <c r="D670" t="inlineStr">
        <is>
          <t xml:space="preserve">Chromeography</t>
        </is>
      </c>
      <c r="F670" t="str">
        <f>HYPERLINK("https://www.ebay.com/sch/i.html?_nkw=2026+Topps+Chrome+Update+Juan+Gonzalez+auto&amp;mkcid=1&amp;mkrid=711-53200-19255-0&amp;siteid=0&amp;campid=5339157451&amp;toolid=10001&amp;mkevt=1&amp;customid=checklist-xlsx","Find on eBay")</f>
        <v>Find on eBay</v>
      </c>
    </row>
    <row r="671">
      <c r="A671" t="inlineStr">
        <is>
          <t xml:space="preserve">CHRU-JH</t>
        </is>
      </c>
      <c r="B671" t="inlineStr">
        <is>
          <t xml:space="preserve">Jackson Holliday</t>
        </is>
      </c>
      <c r="C671" t="inlineStr">
        <is>
          <t xml:space="preserve">Baltimore Orioles</t>
        </is>
      </c>
      <c r="D671" t="inlineStr">
        <is>
          <t xml:space="preserve">Chromeography</t>
        </is>
      </c>
      <c r="F671" t="str">
        <f>HYPERLINK("https://www.ebay.com/sch/i.html?_nkw=2026+Topps+Chrome+Update+Jackson+Holliday+auto&amp;mkcid=1&amp;mkrid=711-53200-19255-0&amp;siteid=0&amp;campid=5339157451&amp;toolid=10001&amp;mkevt=1&amp;customid=checklist-xlsx","Find on eBay")</f>
        <v>Find on eBay</v>
      </c>
    </row>
    <row r="672">
      <c r="A672" t="inlineStr">
        <is>
          <t xml:space="preserve">CHRU-JJ</t>
        </is>
      </c>
      <c r="B672" t="inlineStr">
        <is>
          <t xml:space="preserve">Jackson Jobe</t>
        </is>
      </c>
      <c r="C672" t="inlineStr">
        <is>
          <t xml:space="preserve">Detroit Tigers</t>
        </is>
      </c>
      <c r="D672" t="inlineStr">
        <is>
          <t xml:space="preserve">Chromeography</t>
        </is>
      </c>
      <c r="F672" t="str">
        <f>HYPERLINK("https://www.ebay.com/sch/i.html?_nkw=2026+Topps+Chrome+Update+Jackson+Jobe+auto&amp;mkcid=1&amp;mkrid=711-53200-19255-0&amp;siteid=0&amp;campid=5339157451&amp;toolid=10001&amp;mkevt=1&amp;customid=checklist-xlsx","Find on eBay")</f>
        <v>Find on eBay</v>
      </c>
    </row>
    <row r="673">
      <c r="A673" t="inlineStr">
        <is>
          <t xml:space="preserve">CHRU-JL</t>
        </is>
      </c>
      <c r="B673" t="inlineStr">
        <is>
          <t xml:space="preserve">Jung Hoo Lee</t>
        </is>
      </c>
      <c r="C673" t="inlineStr">
        <is>
          <t xml:space="preserve">San Francisco Giants</t>
        </is>
      </c>
      <c r="D673" t="inlineStr">
        <is>
          <t xml:space="preserve">Chromeography</t>
        </is>
      </c>
      <c r="F673" t="str">
        <f>HYPERLINK("https://www.ebay.com/sch/i.html?_nkw=2026+Topps+Chrome+Update+Jung+Hoo+Lee+auto&amp;mkcid=1&amp;mkrid=711-53200-19255-0&amp;siteid=0&amp;campid=5339157451&amp;toolid=10001&amp;mkevt=1&amp;customid=checklist-xlsx","Find on eBay")</f>
        <v>Find on eBay</v>
      </c>
    </row>
    <row r="674">
      <c r="A674" t="inlineStr">
        <is>
          <t xml:space="preserve">CHRU-JO</t>
        </is>
      </c>
      <c r="B674" t="inlineStr">
        <is>
          <t xml:space="preserve">Jose Altuve</t>
        </is>
      </c>
      <c r="C674" t="inlineStr">
        <is>
          <t xml:space="preserve">Houston Astros</t>
        </is>
      </c>
      <c r="D674" t="inlineStr">
        <is>
          <t xml:space="preserve">Chromeography</t>
        </is>
      </c>
      <c r="F674" t="str">
        <f>HYPERLINK("https://www.ebay.com/sch/i.html?_nkw=2026+Topps+Chrome+Update+Jose+Altuve+auto&amp;mkcid=1&amp;mkrid=711-53200-19255-0&amp;siteid=0&amp;campid=5339157451&amp;toolid=10001&amp;mkevt=1&amp;customid=checklist-xlsx","Find on eBay")</f>
        <v>Find on eBay</v>
      </c>
    </row>
    <row r="675">
      <c r="A675" t="inlineStr">
        <is>
          <t xml:space="preserve">CHRU-JP</t>
        </is>
      </c>
      <c r="B675" t="inlineStr">
        <is>
          <t xml:space="preserve">Jim Palmer</t>
        </is>
      </c>
      <c r="C675" t="inlineStr">
        <is>
          <t xml:space="preserve">Baltimore Orioles</t>
        </is>
      </c>
      <c r="D675" t="inlineStr">
        <is>
          <t xml:space="preserve">Chromeography</t>
        </is>
      </c>
      <c r="F675" t="str">
        <f>HYPERLINK("https://www.ebay.com/sch/i.html?_nkw=2026+Topps+Chrome+Update+Jim+Palmer+auto&amp;mkcid=1&amp;mkrid=711-53200-19255-0&amp;siteid=0&amp;campid=5339157451&amp;toolid=10001&amp;mkevt=1&amp;customid=checklist-xlsx","Find on eBay")</f>
        <v>Find on eBay</v>
      </c>
    </row>
    <row r="676">
      <c r="A676" t="inlineStr">
        <is>
          <t xml:space="preserve">CHRU-JR</t>
        </is>
      </c>
      <c r="B676" t="inlineStr">
        <is>
          <t xml:space="preserve">José Reyes</t>
        </is>
      </c>
      <c r="C676" t="inlineStr">
        <is>
          <t xml:space="preserve">New York Mets</t>
        </is>
      </c>
      <c r="D676" t="inlineStr">
        <is>
          <t xml:space="preserve">Chromeography</t>
        </is>
      </c>
      <c r="F676" t="str">
        <f>HYPERLINK("https://www.ebay.com/sch/i.html?_nkw=2026+Topps+Chrome+Update+Jos%C3%A9+Reyes+auto&amp;mkcid=1&amp;mkrid=711-53200-19255-0&amp;siteid=0&amp;campid=5339157451&amp;toolid=10001&amp;mkevt=1&amp;customid=checklist-xlsx","Find on eBay")</f>
        <v>Find on eBay</v>
      </c>
    </row>
    <row r="677">
      <c r="A677" t="inlineStr">
        <is>
          <t xml:space="preserve">CHRU-JV</t>
        </is>
      </c>
      <c r="B677" t="inlineStr">
        <is>
          <t xml:space="preserve">Jason Varitek</t>
        </is>
      </c>
      <c r="C677" t="inlineStr">
        <is>
          <t xml:space="preserve">Boston Red Sox</t>
        </is>
      </c>
      <c r="D677" t="inlineStr">
        <is>
          <t xml:space="preserve">Chromeography</t>
        </is>
      </c>
      <c r="F677" t="str">
        <f>HYPERLINK("https://www.ebay.com/sch/i.html?_nkw=2026+Topps+Chrome+Update+Jason+Varitek+auto&amp;mkcid=1&amp;mkrid=711-53200-19255-0&amp;siteid=0&amp;campid=5339157451&amp;toolid=10001&amp;mkevt=1&amp;customid=checklist-xlsx","Find on eBay")</f>
        <v>Find on eBay</v>
      </c>
    </row>
    <row r="678">
      <c r="A678" t="inlineStr">
        <is>
          <t xml:space="preserve">CHRU-KS</t>
        </is>
      </c>
      <c r="B678" t="inlineStr">
        <is>
          <t xml:space="preserve">Kodai Senga</t>
        </is>
      </c>
      <c r="C678" t="inlineStr">
        <is>
          <t xml:space="preserve">New York Mets</t>
        </is>
      </c>
      <c r="D678" t="inlineStr">
        <is>
          <t xml:space="preserve">Chromeography</t>
        </is>
      </c>
      <c r="F678" t="str">
        <f>HYPERLINK("https://www.ebay.com/sch/i.html?_nkw=2026+Topps+Chrome+Update+Kodai+Senga+auto&amp;mkcid=1&amp;mkrid=711-53200-19255-0&amp;siteid=0&amp;campid=5339157451&amp;toolid=10001&amp;mkevt=1&amp;customid=checklist-xlsx","Find on eBay")</f>
        <v>Find on eBay</v>
      </c>
    </row>
    <row r="679">
      <c r="A679" t="inlineStr">
        <is>
          <t xml:space="preserve">CHRU-LW</t>
        </is>
      </c>
      <c r="B679" t="inlineStr">
        <is>
          <t xml:space="preserve">Logan Webb</t>
        </is>
      </c>
      <c r="C679" t="inlineStr">
        <is>
          <t xml:space="preserve">San Francisco Giants</t>
        </is>
      </c>
      <c r="D679" t="inlineStr">
        <is>
          <t xml:space="preserve">Chromeography</t>
        </is>
      </c>
      <c r="F679" t="str">
        <f>HYPERLINK("https://www.ebay.com/sch/i.html?_nkw=2026+Topps+Chrome+Update+Logan+Webb+auto&amp;mkcid=1&amp;mkrid=711-53200-19255-0&amp;siteid=0&amp;campid=5339157451&amp;toolid=10001&amp;mkevt=1&amp;customid=checklist-xlsx","Find on eBay")</f>
        <v>Find on eBay</v>
      </c>
    </row>
    <row r="680">
      <c r="A680" t="inlineStr">
        <is>
          <t xml:space="preserve">CHRU-LWA</t>
        </is>
      </c>
      <c r="B680" t="inlineStr">
        <is>
          <t xml:space="preserve">Larry Walker</t>
        </is>
      </c>
      <c r="C680" t="inlineStr">
        <is>
          <t xml:space="preserve">St. Louis Cardinals</t>
        </is>
      </c>
      <c r="D680" t="inlineStr">
        <is>
          <t xml:space="preserve">Chromeography</t>
        </is>
      </c>
      <c r="F680" t="str">
        <f>HYPERLINK("https://www.ebay.com/sch/i.html?_nkw=2026+Topps+Chrome+Update+Larry+Walker+auto&amp;mkcid=1&amp;mkrid=711-53200-19255-0&amp;siteid=0&amp;campid=5339157451&amp;toolid=10001&amp;mkevt=1&amp;customid=checklist-xlsx","Find on eBay")</f>
        <v>Find on eBay</v>
      </c>
    </row>
    <row r="681">
      <c r="A681" t="inlineStr">
        <is>
          <t xml:space="preserve">CHRU-MM</t>
        </is>
      </c>
      <c r="B681" t="inlineStr">
        <is>
          <t xml:space="preserve">Michael McGreevy</t>
        </is>
      </c>
      <c r="C681" t="inlineStr">
        <is>
          <t xml:space="preserve">St. Louis Cardinals</t>
        </is>
      </c>
      <c r="D681" t="inlineStr">
        <is>
          <t xml:space="preserve">Chromeography</t>
        </is>
      </c>
      <c r="F681" t="str">
        <f>HYPERLINK("https://www.ebay.com/sch/i.html?_nkw=2026+Topps+Chrome+Update+Michael+McGreevy+auto&amp;mkcid=1&amp;mkrid=711-53200-19255-0&amp;siteid=0&amp;campid=5339157451&amp;toolid=10001&amp;mkevt=1&amp;customid=checklist-xlsx","Find on eBay")</f>
        <v>Find on eBay</v>
      </c>
    </row>
    <row r="682">
      <c r="A682" t="inlineStr">
        <is>
          <t xml:space="preserve">CHRU-MR</t>
        </is>
      </c>
      <c r="B682" t="inlineStr">
        <is>
          <t xml:space="preserve">Mariano Rivera</t>
        </is>
      </c>
      <c r="C682" t="inlineStr">
        <is>
          <t xml:space="preserve">New York Yankees</t>
        </is>
      </c>
      <c r="D682" t="inlineStr">
        <is>
          <t xml:space="preserve">Chromeography</t>
        </is>
      </c>
      <c r="F682" t="str">
        <f>HYPERLINK("https://www.ebay.com/sch/i.html?_nkw=2026+Topps+Chrome+Update+Mariano+Rivera+auto&amp;mkcid=1&amp;mkrid=711-53200-19255-0&amp;siteid=0&amp;campid=5339157451&amp;toolid=10001&amp;mkevt=1&amp;customid=checklist-xlsx","Find on eBay")</f>
        <v>Find on eBay</v>
      </c>
    </row>
    <row r="683">
      <c r="A683" t="inlineStr">
        <is>
          <t xml:space="preserve">CHRU-MT</t>
        </is>
      </c>
      <c r="B683" t="inlineStr">
        <is>
          <t xml:space="preserve">Mark Teixeira</t>
        </is>
      </c>
      <c r="C683" t="inlineStr">
        <is>
          <t xml:space="preserve">New York Yankees</t>
        </is>
      </c>
      <c r="D683" t="inlineStr">
        <is>
          <t xml:space="preserve">Chromeography</t>
        </is>
      </c>
      <c r="F683" t="str">
        <f>HYPERLINK("https://www.ebay.com/sch/i.html?_nkw=2026+Topps+Chrome+Update+Mark+Teixeira+auto&amp;mkcid=1&amp;mkrid=711-53200-19255-0&amp;siteid=0&amp;campid=5339157451&amp;toolid=10001&amp;mkevt=1&amp;customid=checklist-xlsx","Find on eBay")</f>
        <v>Find on eBay</v>
      </c>
    </row>
    <row r="684">
      <c r="A684" t="inlineStr">
        <is>
          <t xml:space="preserve">CHRU-MW</t>
        </is>
      </c>
      <c r="B684" t="inlineStr">
        <is>
          <t xml:space="preserve">Masyn Winn</t>
        </is>
      </c>
      <c r="C684" t="inlineStr">
        <is>
          <t xml:space="preserve">St. Louis Cardinals</t>
        </is>
      </c>
      <c r="D684" t="inlineStr">
        <is>
          <t xml:space="preserve">Chromeography</t>
        </is>
      </c>
      <c r="F684" t="str">
        <f>HYPERLINK("https://www.ebay.com/sch/i.html?_nkw=2026+Topps+Chrome+Update+Masyn+Winn+auto&amp;mkcid=1&amp;mkrid=711-53200-19255-0&amp;siteid=0&amp;campid=5339157451&amp;toolid=10001&amp;mkevt=1&amp;customid=checklist-xlsx","Find on eBay")</f>
        <v>Find on eBay</v>
      </c>
    </row>
    <row r="685">
      <c r="A685" t="inlineStr">
        <is>
          <t xml:space="preserve">CHRU-NH</t>
        </is>
      </c>
      <c r="B685" t="inlineStr">
        <is>
          <t xml:space="preserve">Nico Hoerner</t>
        </is>
      </c>
      <c r="C685" t="inlineStr">
        <is>
          <t xml:space="preserve">Chicago Cubs</t>
        </is>
      </c>
      <c r="D685" t="inlineStr">
        <is>
          <t xml:space="preserve">Chromeography</t>
        </is>
      </c>
      <c r="F685" t="str">
        <f>HYPERLINK("https://www.ebay.com/sch/i.html?_nkw=2026+Topps+Chrome+Update+Nico+Hoerner+auto&amp;mkcid=1&amp;mkrid=711-53200-19255-0&amp;siteid=0&amp;campid=5339157451&amp;toolid=10001&amp;mkevt=1&amp;customid=checklist-xlsx","Find on eBay")</f>
        <v>Find on eBay</v>
      </c>
    </row>
    <row r="686">
      <c r="A686" t="inlineStr">
        <is>
          <t xml:space="preserve">CHRU-PM</t>
        </is>
      </c>
      <c r="B686" t="inlineStr">
        <is>
          <t xml:space="preserve">Parker Messick</t>
        </is>
      </c>
      <c r="C686" t="inlineStr">
        <is>
          <t xml:space="preserve">Cleveland Guardians</t>
        </is>
      </c>
      <c r="D686" t="inlineStr">
        <is>
          <t xml:space="preserve">Chromeography</t>
        </is>
      </c>
      <c r="F686" t="str">
        <f>HYPERLINK("https://www.ebay.com/sch/i.html?_nkw=2026+Topps+Chrome+Update+Parker+Messick+auto&amp;mkcid=1&amp;mkrid=711-53200-19255-0&amp;siteid=0&amp;campid=5339157451&amp;toolid=10001&amp;mkevt=1&amp;customid=checklist-xlsx","Find on eBay")</f>
        <v>Find on eBay</v>
      </c>
    </row>
    <row r="687">
      <c r="A687" t="inlineStr">
        <is>
          <t xml:space="preserve">CHRU-PO</t>
        </is>
      </c>
      <c r="B687" t="inlineStr">
        <is>
          <t xml:space="preserve">Paul O'Neill</t>
        </is>
      </c>
      <c r="C687" t="inlineStr">
        <is>
          <t xml:space="preserve">New York Yankees</t>
        </is>
      </c>
      <c r="D687" t="inlineStr">
        <is>
          <t xml:space="preserve">Chromeography</t>
        </is>
      </c>
      <c r="F687" t="str">
        <f>HYPERLINK("https://www.ebay.com/sch/i.html?_nkw=2026+Topps+Chrome+Update+Paul+O%27Neill+auto&amp;mkcid=1&amp;mkrid=711-53200-19255-0&amp;siteid=0&amp;campid=5339157451&amp;toolid=10001&amp;mkevt=1&amp;customid=checklist-xlsx","Find on eBay")</f>
        <v>Find on eBay</v>
      </c>
    </row>
    <row r="688">
      <c r="A688" t="inlineStr">
        <is>
          <t xml:space="preserve">CHRU-RA</t>
        </is>
      </c>
      <c r="B688" t="inlineStr">
        <is>
          <t xml:space="preserve">Randy Arozarena</t>
        </is>
      </c>
      <c r="C688" t="inlineStr">
        <is>
          <t xml:space="preserve">Seattle Mariners</t>
        </is>
      </c>
      <c r="D688" t="inlineStr">
        <is>
          <t xml:space="preserve">Chromeography</t>
        </is>
      </c>
      <c r="F688" t="str">
        <f>HYPERLINK("https://www.ebay.com/sch/i.html?_nkw=2026+Topps+Chrome+Update+Randy+Arozarena+auto&amp;mkcid=1&amp;mkrid=711-53200-19255-0&amp;siteid=0&amp;campid=5339157451&amp;toolid=10001&amp;mkevt=1&amp;customid=checklist-xlsx","Find on eBay")</f>
        <v>Find on eBay</v>
      </c>
    </row>
    <row r="689">
      <c r="A689" t="inlineStr">
        <is>
          <t xml:space="preserve">CHRU-RL</t>
        </is>
      </c>
      <c r="B689" t="inlineStr">
        <is>
          <t xml:space="preserve">Rhett Lowder</t>
        </is>
      </c>
      <c r="C689" t="inlineStr">
        <is>
          <t xml:space="preserve">Cincinnati Reds</t>
        </is>
      </c>
      <c r="D689" t="inlineStr">
        <is>
          <t xml:space="preserve">Chromeography</t>
        </is>
      </c>
      <c r="F689" t="str">
        <f>HYPERLINK("https://www.ebay.com/sch/i.html?_nkw=2026+Topps+Chrome+Update+Rhett+Lowder+auto&amp;mkcid=1&amp;mkrid=711-53200-19255-0&amp;siteid=0&amp;campid=5339157451&amp;toolid=10001&amp;mkevt=1&amp;customid=checklist-xlsx","Find on eBay")</f>
        <v>Find on eBay</v>
      </c>
    </row>
    <row r="690">
      <c r="A690" t="inlineStr">
        <is>
          <t xml:space="preserve">CHRU-RLW</t>
        </is>
      </c>
      <c r="B690" t="inlineStr">
        <is>
          <t xml:space="preserve">Royce Lewis</t>
        </is>
      </c>
      <c r="C690" t="inlineStr">
        <is>
          <t xml:space="preserve">Minnesota Twins</t>
        </is>
      </c>
      <c r="D690" t="inlineStr">
        <is>
          <t xml:space="preserve">Chromeography</t>
        </is>
      </c>
      <c r="F690" t="str">
        <f>HYPERLINK("https://www.ebay.com/sch/i.html?_nkw=2026+Topps+Chrome+Update+Royce+Lewis+auto&amp;mkcid=1&amp;mkrid=711-53200-19255-0&amp;siteid=0&amp;campid=5339157451&amp;toolid=10001&amp;mkevt=1&amp;customid=checklist-xlsx","Find on eBay")</f>
        <v>Find on eBay</v>
      </c>
    </row>
    <row r="691">
      <c r="A691" t="inlineStr">
        <is>
          <t xml:space="preserve">CHRU-RS</t>
        </is>
      </c>
      <c r="B691" t="inlineStr">
        <is>
          <t xml:space="preserve">Roki Sasaki</t>
        </is>
      </c>
      <c r="C691" t="inlineStr">
        <is>
          <t xml:space="preserve">Los Angeles Dodgers</t>
        </is>
      </c>
      <c r="D691" t="inlineStr">
        <is>
          <t xml:space="preserve">Chromeography</t>
        </is>
      </c>
      <c r="F691" t="str">
        <f>HYPERLINK("https://www.ebay.com/sch/i.html?_nkw=2026+Topps+Chrome+Update+Roki+Sasaki+auto&amp;mkcid=1&amp;mkrid=711-53200-19255-0&amp;siteid=0&amp;campid=5339157451&amp;toolid=10001&amp;mkevt=1&amp;customid=checklist-xlsx","Find on eBay")</f>
        <v>Find on eBay</v>
      </c>
    </row>
    <row r="692">
      <c r="A692" t="inlineStr">
        <is>
          <t xml:space="preserve">CHRU-SG</t>
        </is>
      </c>
      <c r="B692" t="inlineStr">
        <is>
          <t xml:space="preserve">Shawn Green</t>
        </is>
      </c>
      <c r="C692" t="inlineStr">
        <is>
          <t xml:space="preserve">Los Angeles Dodgers</t>
        </is>
      </c>
      <c r="D692" t="inlineStr">
        <is>
          <t xml:space="preserve">Chromeography</t>
        </is>
      </c>
      <c r="F692" t="str">
        <f>HYPERLINK("https://www.ebay.com/sch/i.html?_nkw=2026+Topps+Chrome+Update+Shawn+Green+auto&amp;mkcid=1&amp;mkrid=711-53200-19255-0&amp;siteid=0&amp;campid=5339157451&amp;toolid=10001&amp;mkevt=1&amp;customid=checklist-xlsx","Find on eBay")</f>
        <v>Find on eBay</v>
      </c>
    </row>
    <row r="693">
      <c r="A693" t="inlineStr">
        <is>
          <t xml:space="preserve">CHRU-TS</t>
        </is>
      </c>
      <c r="B693" t="inlineStr">
        <is>
          <t xml:space="preserve">Tyler Soderstrom</t>
        </is>
      </c>
      <c r="C693" t="inlineStr">
        <is>
          <t xml:space="preserve">Athletics</t>
        </is>
      </c>
      <c r="D693" t="inlineStr">
        <is>
          <t xml:space="preserve">Chromeography</t>
        </is>
      </c>
      <c r="F693" t="str">
        <f>HYPERLINK("https://www.ebay.com/sch/i.html?_nkw=2026+Topps+Chrome+Update+Tyler+Soderstrom+auto&amp;mkcid=1&amp;mkrid=711-53200-19255-0&amp;siteid=0&amp;campid=5339157451&amp;toolid=10001&amp;mkevt=1&amp;customid=checklist-xlsx","Find on eBay")</f>
        <v>Find on eBay</v>
      </c>
    </row>
    <row r="694">
      <c r="A694" t="inlineStr">
        <is>
          <t xml:space="preserve">CUP-AR</t>
        </is>
      </c>
      <c r="B694" t="inlineStr">
        <is>
          <t xml:space="preserve">Agustín Ramírez</t>
        </is>
      </c>
      <c r="C694" t="inlineStr">
        <is>
          <t xml:space="preserve">Miami Marlins</t>
        </is>
      </c>
      <c r="D694" t="inlineStr">
        <is>
          <t xml:space="preserve">CupFractor Autographs</t>
        </is>
      </c>
      <c r="F694" t="str">
        <f>HYPERLINK("https://www.ebay.com/sch/i.html?_nkw=2026+Topps+Chrome+Update+Agust%C3%ADn+Ram%C3%ADrez+auto&amp;mkcid=1&amp;mkrid=711-53200-19255-0&amp;siteid=0&amp;campid=5339157451&amp;toolid=10001&amp;mkevt=1&amp;customid=checklist-xlsx","Find on eBay")</f>
        <v>Find on eBay</v>
      </c>
    </row>
    <row r="695">
      <c r="A695" t="inlineStr">
        <is>
          <t xml:space="preserve">CUP-CH</t>
        </is>
      </c>
      <c r="B695" t="inlineStr">
        <is>
          <t xml:space="preserve">Cade Horton</t>
        </is>
      </c>
      <c r="C695" t="inlineStr">
        <is>
          <t xml:space="preserve">Chicago Cubs</t>
        </is>
      </c>
      <c r="D695" t="inlineStr">
        <is>
          <t xml:space="preserve">CupFractor Autographs</t>
        </is>
      </c>
      <c r="F695" t="str">
        <f>HYPERLINK("https://www.ebay.com/sch/i.html?_nkw=2026+Topps+Chrome+Update+Cade+Horton+auto&amp;mkcid=1&amp;mkrid=711-53200-19255-0&amp;siteid=0&amp;campid=5339157451&amp;toolid=10001&amp;mkevt=1&amp;customid=checklist-xlsx","Find on eBay")</f>
        <v>Find on eBay</v>
      </c>
    </row>
    <row r="696">
      <c r="A696" t="inlineStr">
        <is>
          <t xml:space="preserve">CUP-DB</t>
        </is>
      </c>
      <c r="B696" t="inlineStr">
        <is>
          <t xml:space="preserve">Drake Baldwin</t>
        </is>
      </c>
      <c r="C696" t="inlineStr">
        <is>
          <t xml:space="preserve">Atlanta Braves</t>
        </is>
      </c>
      <c r="D696" t="inlineStr">
        <is>
          <t xml:space="preserve">CupFractor Autographs</t>
        </is>
      </c>
      <c r="F696" t="str">
        <f>HYPERLINK("https://www.ebay.com/sch/i.html?_nkw=2026+Topps+Chrome+Update+Drake+Baldwin+auto&amp;mkcid=1&amp;mkrid=711-53200-19255-0&amp;siteid=0&amp;campid=5339157451&amp;toolid=10001&amp;mkevt=1&amp;customid=checklist-xlsx","Find on eBay")</f>
        <v>Find on eBay</v>
      </c>
    </row>
    <row r="697">
      <c r="A697" t="inlineStr">
        <is>
          <t xml:space="preserve">CUP-IC</t>
        </is>
      </c>
      <c r="B697" t="inlineStr">
        <is>
          <t xml:space="preserve">Isaac Collins</t>
        </is>
      </c>
      <c r="C697" t="inlineStr">
        <is>
          <t xml:space="preserve">Kansas City Royals</t>
        </is>
      </c>
      <c r="D697" t="inlineStr">
        <is>
          <t xml:space="preserve">CupFractor Autographs</t>
        </is>
      </c>
      <c r="F697" t="str">
        <f>HYPERLINK("https://www.ebay.com/sch/i.html?_nkw=2026+Topps+Chrome+Update+Isaac+Collins+auto&amp;mkcid=1&amp;mkrid=711-53200-19255-0&amp;siteid=0&amp;campid=5339157451&amp;toolid=10001&amp;mkevt=1&amp;customid=checklist-xlsx","Find on eBay")</f>
        <v>Find on eBay</v>
      </c>
    </row>
    <row r="698">
      <c r="A698" t="inlineStr">
        <is>
          <t xml:space="preserve">CUP-JD</t>
        </is>
      </c>
      <c r="B698" t="inlineStr">
        <is>
          <t xml:space="preserve">Jack Dreyer</t>
        </is>
      </c>
      <c r="C698" t="inlineStr">
        <is>
          <t xml:space="preserve">Los Angeles Dodgers</t>
        </is>
      </c>
      <c r="D698" t="inlineStr">
        <is>
          <t xml:space="preserve">CupFractor Autographs</t>
        </is>
      </c>
      <c r="F698" t="str">
        <f>HYPERLINK("https://www.ebay.com/sch/i.html?_nkw=2026+Topps+Chrome+Update+Jack+Dreyer+auto&amp;mkcid=1&amp;mkrid=711-53200-19255-0&amp;siteid=0&amp;campid=5339157451&amp;toolid=10001&amp;mkevt=1&amp;customid=checklist-xlsx","Find on eBay")</f>
        <v>Find on eBay</v>
      </c>
    </row>
    <row r="699">
      <c r="A699" t="inlineStr">
        <is>
          <t xml:space="preserve">CUP-JM</t>
        </is>
      </c>
      <c r="B699" t="inlineStr">
        <is>
          <t xml:space="preserve">Jakob Marsee</t>
        </is>
      </c>
      <c r="C699" t="inlineStr">
        <is>
          <t xml:space="preserve">Miami Marlins</t>
        </is>
      </c>
      <c r="D699" t="inlineStr">
        <is>
          <t xml:space="preserve">CupFractor Autographs</t>
        </is>
      </c>
      <c r="F699" t="str">
        <f>HYPERLINK("https://www.ebay.com/sch/i.html?_nkw=2026+Topps+Chrome+Update+Jakob+Marsee+auto&amp;mkcid=1&amp;mkrid=711-53200-19255-0&amp;siteid=0&amp;campid=5339157451&amp;toolid=10001&amp;mkevt=1&amp;customid=checklist-xlsx","Find on eBay")</f>
        <v>Find on eBay</v>
      </c>
    </row>
    <row r="700">
      <c r="A700" t="inlineStr">
        <is>
          <t xml:space="preserve">CUP-JW</t>
        </is>
      </c>
      <c r="B700" t="inlineStr">
        <is>
          <t xml:space="preserve">Jacob Wilson</t>
        </is>
      </c>
      <c r="C700" t="inlineStr">
        <is>
          <t xml:space="preserve">Athletics</t>
        </is>
      </c>
      <c r="D700" t="inlineStr">
        <is>
          <t xml:space="preserve">CupFractor Autographs</t>
        </is>
      </c>
      <c r="F700" t="str">
        <f>HYPERLINK("https://www.ebay.com/sch/i.html?_nkw=2026+Topps+Chrome+Update+Jacob+Wilson+auto&amp;mkcid=1&amp;mkrid=711-53200-19255-0&amp;siteid=0&amp;campid=5339157451&amp;toolid=10001&amp;mkevt=1&amp;customid=checklist-xlsx","Find on eBay")</f>
        <v>Find on eBay</v>
      </c>
    </row>
    <row r="701">
      <c r="A701" t="inlineStr">
        <is>
          <t xml:space="preserve">CUP-LK</t>
        </is>
      </c>
      <c r="B701" t="inlineStr">
        <is>
          <t xml:space="preserve">Luke Keaschall</t>
        </is>
      </c>
      <c r="C701" t="inlineStr">
        <is>
          <t xml:space="preserve">Minnesota Twins</t>
        </is>
      </c>
      <c r="D701" t="inlineStr">
        <is>
          <t xml:space="preserve">CupFractor Autographs</t>
        </is>
      </c>
      <c r="F701" t="str">
        <f>HYPERLINK("https://www.ebay.com/sch/i.html?_nkw=2026+Topps+Chrome+Update+Luke+Keaschall+auto&amp;mkcid=1&amp;mkrid=711-53200-19255-0&amp;siteid=0&amp;campid=5339157451&amp;toolid=10001&amp;mkevt=1&amp;customid=checklist-xlsx","Find on eBay")</f>
        <v>Find on eBay</v>
      </c>
    </row>
    <row r="702">
      <c r="A702" t="inlineStr">
        <is>
          <t xml:space="preserve">CUP-MS</t>
        </is>
      </c>
      <c r="B702" t="inlineStr">
        <is>
          <t xml:space="preserve">Matt Shaw</t>
        </is>
      </c>
      <c r="C702" t="inlineStr">
        <is>
          <t xml:space="preserve">Chicago Cubs</t>
        </is>
      </c>
      <c r="D702" t="inlineStr">
        <is>
          <t xml:space="preserve">CupFractor Autographs</t>
        </is>
      </c>
      <c r="F702" t="str">
        <f>HYPERLINK("https://www.ebay.com/sch/i.html?_nkw=2026+Topps+Chrome+Update+Matt+Shaw+auto&amp;mkcid=1&amp;mkrid=711-53200-19255-0&amp;siteid=0&amp;campid=5339157451&amp;toolid=10001&amp;mkevt=1&amp;customid=checklist-xlsx","Find on eBay")</f>
        <v>Find on eBay</v>
      </c>
    </row>
    <row r="703">
      <c r="A703" t="inlineStr">
        <is>
          <t xml:space="preserve">CUP-NC</t>
        </is>
      </c>
      <c r="B703" t="inlineStr">
        <is>
          <t xml:space="preserve">Noah Cameron</t>
        </is>
      </c>
      <c r="C703" t="inlineStr">
        <is>
          <t xml:space="preserve">Kansas City Royals</t>
        </is>
      </c>
      <c r="D703" t="inlineStr">
        <is>
          <t xml:space="preserve">CupFractor Autographs</t>
        </is>
      </c>
      <c r="F703" t="str">
        <f>HYPERLINK("https://www.ebay.com/sch/i.html?_nkw=2026+Topps+Chrome+Update+Noah+Cameron+auto&amp;mkcid=1&amp;mkrid=711-53200-19255-0&amp;siteid=0&amp;campid=5339157451&amp;toolid=10001&amp;mkevt=1&amp;customid=checklist-xlsx","Find on eBay")</f>
        <v>Find on eBay</v>
      </c>
    </row>
    <row r="704">
      <c r="A704" t="inlineStr">
        <is>
          <t xml:space="preserve">CUP-NK</t>
        </is>
      </c>
      <c r="B704" t="inlineStr">
        <is>
          <t xml:space="preserve">Nick Kurtz</t>
        </is>
      </c>
      <c r="C704" t="inlineStr">
        <is>
          <t xml:space="preserve">Athletics</t>
        </is>
      </c>
      <c r="D704" t="inlineStr">
        <is>
          <t xml:space="preserve">CupFractor Autographs</t>
        </is>
      </c>
      <c r="F704" t="str">
        <f>HYPERLINK("https://www.ebay.com/sch/i.html?_nkw=2026+Topps+Chrome+Update+Nick+Kurtz+auto&amp;mkcid=1&amp;mkrid=711-53200-19255-0&amp;siteid=0&amp;campid=5339157451&amp;toolid=10001&amp;mkevt=1&amp;customid=checklist-xlsx","Find on eBay")</f>
        <v>Find on eBay</v>
      </c>
    </row>
    <row r="705">
      <c r="A705" t="inlineStr">
        <is>
          <t xml:space="preserve">CUP-RA</t>
        </is>
      </c>
      <c r="B705" t="inlineStr">
        <is>
          <t xml:space="preserve">Roman Anthony</t>
        </is>
      </c>
      <c r="C705" t="inlineStr">
        <is>
          <t xml:space="preserve">Boston Red Sox</t>
        </is>
      </c>
      <c r="D705" t="inlineStr">
        <is>
          <t xml:space="preserve">CupFractor Autographs</t>
        </is>
      </c>
      <c r="F705" t="str">
        <f>HYPERLINK("https://www.ebay.com/sch/i.html?_nkw=2026+Topps+Chrome+Update+Roman+Anthony+auto&amp;mkcid=1&amp;mkrid=711-53200-19255-0&amp;siteid=0&amp;campid=5339157451&amp;toolid=10001&amp;mkevt=1&amp;customid=checklist-xlsx","Find on eBay")</f>
        <v>Find on eBay</v>
      </c>
    </row>
    <row r="706">
      <c r="A706" t="inlineStr">
        <is>
          <t xml:space="preserve">RRAU-AP</t>
        </is>
      </c>
      <c r="B706" t="inlineStr">
        <is>
          <t xml:space="preserve">Andrew Painter</t>
        </is>
      </c>
      <c r="C706" t="inlineStr">
        <is>
          <t xml:space="preserve">Philadelphia Phillies</t>
        </is>
      </c>
      <c r="D706" t="inlineStr">
        <is>
          <t xml:space="preserve">Radiating Rookies Autographs</t>
        </is>
      </c>
      <c r="F706" t="str">
        <f>HYPERLINK("https://www.ebay.com/sch/i.html?_nkw=2026+Topps+Chrome+Update+Andrew+Painter+auto&amp;mkcid=1&amp;mkrid=711-53200-19255-0&amp;siteid=0&amp;campid=5339157451&amp;toolid=10001&amp;mkevt=1&amp;customid=checklist-xlsx","Find on eBay")</f>
        <v>Find on eBay</v>
      </c>
    </row>
    <row r="707">
      <c r="A707" t="inlineStr">
        <is>
          <t xml:space="preserve">RRAU-BC</t>
        </is>
      </c>
      <c r="B707" t="inlineStr">
        <is>
          <t xml:space="preserve">Bubba Chandler</t>
        </is>
      </c>
      <c r="C707" t="inlineStr">
        <is>
          <t xml:space="preserve">Pittsburgh Pirates</t>
        </is>
      </c>
      <c r="D707" t="inlineStr">
        <is>
          <t xml:space="preserve">Radiating Rookies Autographs</t>
        </is>
      </c>
      <c r="F707" t="str">
        <f>HYPERLINK("https://www.ebay.com/sch/i.html?_nkw=2026+Topps+Chrome+Update+Bubba+Chandler+auto&amp;mkcid=1&amp;mkrid=711-53200-19255-0&amp;siteid=0&amp;campid=5339157451&amp;toolid=10001&amp;mkevt=1&amp;customid=checklist-xlsx","Find on eBay")</f>
        <v>Find on eBay</v>
      </c>
    </row>
    <row r="708">
      <c r="A708" t="inlineStr">
        <is>
          <t xml:space="preserve">RRAU-BE</t>
        </is>
      </c>
      <c r="B708" t="inlineStr">
        <is>
          <t xml:space="preserve">Bryce Eldridge</t>
        </is>
      </c>
      <c r="C708" t="inlineStr">
        <is>
          <t xml:space="preserve">San Francisco Giants</t>
        </is>
      </c>
      <c r="D708" t="inlineStr">
        <is>
          <t xml:space="preserve">Radiating Rookies Autographs</t>
        </is>
      </c>
      <c r="F708" t="str">
        <f>HYPERLINK("https://www.ebay.com/sch/i.html?_nkw=2026+Topps+Chrome+Update+Bryce+Eldridge+auto&amp;mkcid=1&amp;mkrid=711-53200-19255-0&amp;siteid=0&amp;campid=5339157451&amp;toolid=10001&amp;mkevt=1&amp;customid=checklist-xlsx","Find on eBay")</f>
        <v>Find on eBay</v>
      </c>
    </row>
    <row r="709">
      <c r="A709" t="inlineStr">
        <is>
          <t xml:space="preserve">RRAU-CB</t>
        </is>
      </c>
      <c r="B709" t="inlineStr">
        <is>
          <t xml:space="preserve">Carson Benge</t>
        </is>
      </c>
      <c r="C709" t="inlineStr">
        <is>
          <t xml:space="preserve">New York Mets</t>
        </is>
      </c>
      <c r="D709" t="inlineStr">
        <is>
          <t xml:space="preserve">Radiating Rookies Autographs</t>
        </is>
      </c>
      <c r="F709" t="str">
        <f>HYPERLINK("https://www.ebay.com/sch/i.html?_nkw=2026+Topps+Chrome+Update+Carson+Benge+auto&amp;mkcid=1&amp;mkrid=711-53200-19255-0&amp;siteid=0&amp;campid=5339157451&amp;toolid=10001&amp;mkevt=1&amp;customid=checklist-xlsx","Find on eBay")</f>
        <v>Find on eBay</v>
      </c>
    </row>
    <row r="710">
      <c r="A710" t="inlineStr">
        <is>
          <t xml:space="preserve">RRAU-CE</t>
        </is>
      </c>
      <c r="B710" t="inlineStr">
        <is>
          <t xml:space="preserve">Connelly Early</t>
        </is>
      </c>
      <c r="C710" t="inlineStr">
        <is>
          <t xml:space="preserve">Boston Red Sox</t>
        </is>
      </c>
      <c r="D710" t="inlineStr">
        <is>
          <t xml:space="preserve">Radiating Rookies Autographs</t>
        </is>
      </c>
      <c r="F710" t="str">
        <f>HYPERLINK("https://www.ebay.com/sch/i.html?_nkw=2026+Topps+Chrome+Update+Connelly+Early+auto&amp;mkcid=1&amp;mkrid=711-53200-19255-0&amp;siteid=0&amp;campid=5339157451&amp;toolid=10001&amp;mkevt=1&amp;customid=checklist-xlsx","Find on eBay")</f>
        <v>Find on eBay</v>
      </c>
    </row>
    <row r="711">
      <c r="A711" t="inlineStr">
        <is>
          <t xml:space="preserve">RRAU-CJ</t>
        </is>
      </c>
      <c r="B711" t="inlineStr">
        <is>
          <t xml:space="preserve">Carter Jensen</t>
        </is>
      </c>
      <c r="C711" t="inlineStr">
        <is>
          <t xml:space="preserve">Kansas City Royals</t>
        </is>
      </c>
      <c r="D711" t="inlineStr">
        <is>
          <t xml:space="preserve">Radiating Rookies Autographs</t>
        </is>
      </c>
      <c r="F711" t="str">
        <f>HYPERLINK("https://www.ebay.com/sch/i.html?_nkw=2026+Topps+Chrome+Update+Carter+Jensen+auto&amp;mkcid=1&amp;mkrid=711-53200-19255-0&amp;siteid=0&amp;campid=5339157451&amp;toolid=10001&amp;mkevt=1&amp;customid=checklist-xlsx","Find on eBay")</f>
        <v>Find on eBay</v>
      </c>
    </row>
    <row r="712">
      <c r="A712" t="inlineStr">
        <is>
          <t xml:space="preserve">RRAU-CW</t>
        </is>
      </c>
      <c r="B712" t="inlineStr">
        <is>
          <t xml:space="preserve">Carson Williams</t>
        </is>
      </c>
      <c r="C712" t="inlineStr">
        <is>
          <t xml:space="preserve">Tampa Bay Rays</t>
        </is>
      </c>
      <c r="D712" t="inlineStr">
        <is>
          <t xml:space="preserve">Radiating Rookies Autographs</t>
        </is>
      </c>
      <c r="F712" t="str">
        <f>HYPERLINK("https://www.ebay.com/sch/i.html?_nkw=2026+Topps+Chrome+Update+Carson+Williams+auto&amp;mkcid=1&amp;mkrid=711-53200-19255-0&amp;siteid=0&amp;campid=5339157451&amp;toolid=10001&amp;mkevt=1&amp;customid=checklist-xlsx","Find on eBay")</f>
        <v>Find on eBay</v>
      </c>
    </row>
    <row r="713">
      <c r="A713" t="inlineStr">
        <is>
          <t xml:space="preserve">RRAU-JC</t>
        </is>
      </c>
      <c r="B713" t="inlineStr">
        <is>
          <t xml:space="preserve">Justin Crawford</t>
        </is>
      </c>
      <c r="C713" t="inlineStr">
        <is>
          <t xml:space="preserve">Philadelphia Phillies</t>
        </is>
      </c>
      <c r="D713" t="inlineStr">
        <is>
          <t xml:space="preserve">Radiating Rookies Autographs</t>
        </is>
      </c>
      <c r="F713" t="str">
        <f>HYPERLINK("https://www.ebay.com/sch/i.html?_nkw=2026+Topps+Chrome+Update+Justin+Crawford+auto&amp;mkcid=1&amp;mkrid=711-53200-19255-0&amp;siteid=0&amp;campid=5339157451&amp;toolid=10001&amp;mkevt=1&amp;customid=checklist-xlsx","Find on eBay")</f>
        <v>Find on eBay</v>
      </c>
    </row>
    <row r="714">
      <c r="A714" t="inlineStr">
        <is>
          <t xml:space="preserve">RRAU-JM</t>
        </is>
      </c>
      <c r="B714" t="inlineStr">
        <is>
          <t xml:space="preserve">Joe Mack</t>
        </is>
      </c>
      <c r="C714" t="inlineStr">
        <is>
          <t xml:space="preserve">Miami Marlins</t>
        </is>
      </c>
      <c r="D714" t="inlineStr">
        <is>
          <t xml:space="preserve">Radiating Rookies Autographs</t>
        </is>
      </c>
      <c r="F714" t="str">
        <f>HYPERLINK("https://www.ebay.com/sch/i.html?_nkw=2026+Topps+Chrome+Update+Joe+Mack+auto&amp;mkcid=1&amp;mkrid=711-53200-19255-0&amp;siteid=0&amp;campid=5339157451&amp;toolid=10001&amp;mkevt=1&amp;customid=checklist-xlsx","Find on eBay")</f>
        <v>Find on eBay</v>
      </c>
    </row>
    <row r="715">
      <c r="A715" t="inlineStr">
        <is>
          <t xml:space="preserve">RRAU-JR</t>
        </is>
      </c>
      <c r="B715" t="inlineStr">
        <is>
          <t xml:space="preserve">JR Ritchie</t>
        </is>
      </c>
      <c r="C715" t="inlineStr">
        <is>
          <t xml:space="preserve">Atlanta Braves</t>
        </is>
      </c>
      <c r="D715" t="inlineStr">
        <is>
          <t xml:space="preserve">Radiating Rookies Autographs</t>
        </is>
      </c>
      <c r="F715" t="str">
        <f>HYPERLINK("https://www.ebay.com/sch/i.html?_nkw=2026+Topps+Chrome+Update+JR+Ritchie+auto&amp;mkcid=1&amp;mkrid=711-53200-19255-0&amp;siteid=0&amp;campid=5339157451&amp;toolid=10001&amp;mkevt=1&amp;customid=checklist-xlsx","Find on eBay")</f>
        <v>Find on eBay</v>
      </c>
    </row>
    <row r="716">
      <c r="A716" t="inlineStr">
        <is>
          <t xml:space="preserve">RRAU-JW</t>
        </is>
      </c>
      <c r="B716" t="inlineStr">
        <is>
          <t xml:space="preserve">JJ Wetherholt</t>
        </is>
      </c>
      <c r="C716" t="inlineStr">
        <is>
          <t xml:space="preserve">St. Louis Cardinals</t>
        </is>
      </c>
      <c r="D716" t="inlineStr">
        <is>
          <t xml:space="preserve">Radiating Rookies Autographs</t>
        </is>
      </c>
      <c r="F716" t="str">
        <f>HYPERLINK("https://www.ebay.com/sch/i.html?_nkw=2026+Topps+Chrome+Update+JJ+Wetherholt+auto&amp;mkcid=1&amp;mkrid=711-53200-19255-0&amp;siteid=0&amp;campid=5339157451&amp;toolid=10001&amp;mkevt=1&amp;customid=checklist-xlsx","Find on eBay")</f>
        <v>Find on eBay</v>
      </c>
    </row>
    <row r="717">
      <c r="A717" t="inlineStr">
        <is>
          <t xml:space="preserve">RRAU-KG</t>
        </is>
      </c>
      <c r="B717" t="inlineStr">
        <is>
          <t xml:space="preserve">Konnor Griffin</t>
        </is>
      </c>
      <c r="C717" t="inlineStr">
        <is>
          <t xml:space="preserve">Pittsburgh Pirates</t>
        </is>
      </c>
      <c r="D717" t="inlineStr">
        <is>
          <t xml:space="preserve">Radiating Rookies Autographs</t>
        </is>
      </c>
      <c r="F717" t="str">
        <f>HYPERLINK("https://www.ebay.com/sch/i.html?_nkw=2026+Topps+Chrome+Update+Konnor+Griffin+auto&amp;mkcid=1&amp;mkrid=711-53200-19255-0&amp;siteid=0&amp;campid=5339157451&amp;toolid=10001&amp;mkevt=1&amp;customid=checklist-xlsx","Find on eBay")</f>
        <v>Find on eBay</v>
      </c>
    </row>
    <row r="718">
      <c r="A718" t="inlineStr">
        <is>
          <t xml:space="preserve">RRAU-KM</t>
        </is>
      </c>
      <c r="B718" t="inlineStr">
        <is>
          <t xml:space="preserve">Kevin McGonigle</t>
        </is>
      </c>
      <c r="C718" t="inlineStr">
        <is>
          <t xml:space="preserve">Detroit Tigers</t>
        </is>
      </c>
      <c r="D718" t="inlineStr">
        <is>
          <t xml:space="preserve">Radiating Rookies Autographs</t>
        </is>
      </c>
      <c r="F718" t="str">
        <f>HYPERLINK("https://www.ebay.com/sch/i.html?_nkw=2026+Topps+Chrome+Update+Kevin+McGonigle+auto&amp;mkcid=1&amp;mkrid=711-53200-19255-0&amp;siteid=0&amp;campid=5339157451&amp;toolid=10001&amp;mkevt=1&amp;customid=checklist-xlsx","Find on eBay")</f>
        <v>Find on eBay</v>
      </c>
    </row>
    <row r="719">
      <c r="A719" t="inlineStr">
        <is>
          <t xml:space="preserve">RRAU-KO</t>
        </is>
      </c>
      <c r="B719" t="inlineStr">
        <is>
          <t xml:space="preserve">Kazuma Okamoto</t>
        </is>
      </c>
      <c r="C719" t="inlineStr">
        <is>
          <t xml:space="preserve">Toronto Blue Jays</t>
        </is>
      </c>
      <c r="D719" t="inlineStr">
        <is>
          <t xml:space="preserve">Radiating Rookies Autographs</t>
        </is>
      </c>
      <c r="F719" t="str">
        <f>HYPERLINK("https://www.ebay.com/sch/i.html?_nkw=2026+Topps+Chrome+Update+Kazuma+Okamoto+auto&amp;mkcid=1&amp;mkrid=711-53200-19255-0&amp;siteid=0&amp;campid=5339157451&amp;toolid=10001&amp;mkevt=1&amp;customid=checklist-xlsx","Find on eBay")</f>
        <v>Find on eBay</v>
      </c>
    </row>
    <row r="720">
      <c r="A720" t="inlineStr">
        <is>
          <t xml:space="preserve">RRAU-MM</t>
        </is>
      </c>
      <c r="B720" t="inlineStr">
        <is>
          <t xml:space="preserve">Munetaka Murakami</t>
        </is>
      </c>
      <c r="C720" t="inlineStr">
        <is>
          <t xml:space="preserve">Chicago White Sox</t>
        </is>
      </c>
      <c r="D720" t="inlineStr">
        <is>
          <t xml:space="preserve">Radiating Rookies Autographs</t>
        </is>
      </c>
      <c r="F720" t="str">
        <f>HYPERLINK("https://www.ebay.com/sch/i.html?_nkw=2026+Topps+Chrome+Update+Munetaka+Murakami+auto&amp;mkcid=1&amp;mkrid=711-53200-19255-0&amp;siteid=0&amp;campid=5339157451&amp;toolid=10001&amp;mkevt=1&amp;customid=checklist-xlsx","Find on eBay")</f>
        <v>Find on eBay</v>
      </c>
    </row>
    <row r="721">
      <c r="A721" t="inlineStr">
        <is>
          <t xml:space="preserve">RRAU-OC</t>
        </is>
      </c>
      <c r="B721" t="inlineStr">
        <is>
          <t xml:space="preserve">Owen Caissie</t>
        </is>
      </c>
      <c r="C721" t="inlineStr">
        <is>
          <t xml:space="preserve">Miami Marlins</t>
        </is>
      </c>
      <c r="D721" t="inlineStr">
        <is>
          <t xml:space="preserve">Radiating Rookies Autographs</t>
        </is>
      </c>
      <c r="F721" t="str">
        <f>HYPERLINK("https://www.ebay.com/sch/i.html?_nkw=2026+Topps+Chrome+Update+Owen+Caissie+auto&amp;mkcid=1&amp;mkrid=711-53200-19255-0&amp;siteid=0&amp;campid=5339157451&amp;toolid=10001&amp;mkevt=1&amp;customid=checklist-xlsx","Find on eBay")</f>
        <v>Find on eBay</v>
      </c>
    </row>
    <row r="722">
      <c r="A722" t="inlineStr">
        <is>
          <t xml:space="preserve">RRAU-PM</t>
        </is>
      </c>
      <c r="B722" t="inlineStr">
        <is>
          <t xml:space="preserve">Parker Messick</t>
        </is>
      </c>
      <c r="C722" t="inlineStr">
        <is>
          <t xml:space="preserve">Cleveland Guardians</t>
        </is>
      </c>
      <c r="D722" t="inlineStr">
        <is>
          <t xml:space="preserve">Radiating Rookies Autographs</t>
        </is>
      </c>
      <c r="F722" t="str">
        <f>HYPERLINK("https://www.ebay.com/sch/i.html?_nkw=2026+Topps+Chrome+Update+Parker+Messick+auto&amp;mkcid=1&amp;mkrid=711-53200-19255-0&amp;siteid=0&amp;campid=5339157451&amp;toolid=10001&amp;mkevt=1&amp;customid=checklist-xlsx","Find on eBay")</f>
        <v>Find on eBay</v>
      </c>
    </row>
    <row r="723">
      <c r="A723" t="inlineStr">
        <is>
          <t xml:space="preserve">RRAU-SS</t>
        </is>
      </c>
      <c r="B723" t="inlineStr">
        <is>
          <t xml:space="preserve">Sung-Mun Song</t>
        </is>
      </c>
      <c r="C723" t="inlineStr">
        <is>
          <t xml:space="preserve">San Diego Padres</t>
        </is>
      </c>
      <c r="D723" t="inlineStr">
        <is>
          <t xml:space="preserve">Radiating Rookies Autographs</t>
        </is>
      </c>
      <c r="F723" t="str">
        <f>HYPERLINK("https://www.ebay.com/sch/i.html?_nkw=2026+Topps+Chrome+Update+Sung-Mun+Song+auto&amp;mkcid=1&amp;mkrid=711-53200-19255-0&amp;siteid=0&amp;campid=5339157451&amp;toolid=10001&amp;mkevt=1&amp;customid=checklist-xlsx","Find on eBay")</f>
        <v>Find on eBay</v>
      </c>
    </row>
    <row r="724">
      <c r="A724" t="inlineStr">
        <is>
          <t xml:space="preserve">RRAU-TB</t>
        </is>
      </c>
      <c r="B724" t="inlineStr">
        <is>
          <t xml:space="preserve">Travis Bazzana</t>
        </is>
      </c>
      <c r="C724" t="inlineStr">
        <is>
          <t xml:space="preserve">Cleveland Guardians</t>
        </is>
      </c>
      <c r="D724" t="inlineStr">
        <is>
          <t xml:space="preserve">Radiating Rookies Autographs</t>
        </is>
      </c>
      <c r="F724" t="str">
        <f>HYPERLINK("https://www.ebay.com/sch/i.html?_nkw=2026+Topps+Chrome+Update+Travis+Bazzana+auto&amp;mkcid=1&amp;mkrid=711-53200-19255-0&amp;siteid=0&amp;campid=5339157451&amp;toolid=10001&amp;mkevt=1&amp;customid=checklist-xlsx","Find on eBay")</f>
        <v>Find on eBay</v>
      </c>
    </row>
    <row r="725">
      <c r="A725" t="inlineStr">
        <is>
          <t xml:space="preserve">RRAU-TI</t>
        </is>
      </c>
      <c r="B725" t="inlineStr">
        <is>
          <t xml:space="preserve">Tatsuya Imai</t>
        </is>
      </c>
      <c r="C725" t="inlineStr">
        <is>
          <t xml:space="preserve">Houston Astros</t>
        </is>
      </c>
      <c r="D725" t="inlineStr">
        <is>
          <t xml:space="preserve">Radiating Rookies Autographs</t>
        </is>
      </c>
      <c r="F725" t="str">
        <f>HYPERLINK("https://www.ebay.com/sch/i.html?_nkw=2026+Topps+Chrome+Update+Tatsuya+Imai+auto&amp;mkcid=1&amp;mkrid=711-53200-19255-0&amp;siteid=0&amp;campid=5339157451&amp;toolid=10001&amp;mkevt=1&amp;customid=checklist-xlsx","Find on eBay")</f>
        <v>Find on eBay</v>
      </c>
    </row>
    <row r="726">
      <c r="A726" t="inlineStr">
        <is>
          <t xml:space="preserve">CRDA-AF</t>
        </is>
      </c>
      <c r="B726" t="inlineStr">
        <is>
          <t xml:space="preserve">Alex Freeland</t>
        </is>
      </c>
      <c r="C726" t="inlineStr">
        <is>
          <t xml:space="preserve">Los Angeles Dodgers</t>
        </is>
      </c>
      <c r="D726" t="inlineStr">
        <is>
          <t xml:space="preserve">Rookie Debut Autographs</t>
        </is>
      </c>
      <c r="F726" t="str">
        <f>HYPERLINK("https://www.ebay.com/sch/i.html?_nkw=2026+Topps+Chrome+Update+Alex+Freeland+auto&amp;mkcid=1&amp;mkrid=711-53200-19255-0&amp;siteid=0&amp;campid=5339157451&amp;toolid=10001&amp;mkevt=1&amp;customid=checklist-xlsx","Find on eBay")</f>
        <v>Find on eBay</v>
      </c>
    </row>
    <row r="727">
      <c r="A727" t="inlineStr">
        <is>
          <t xml:space="preserve">CRDA-BC</t>
        </is>
      </c>
      <c r="B727" t="inlineStr">
        <is>
          <t xml:space="preserve">Bubba Chandler</t>
        </is>
      </c>
      <c r="C727" t="inlineStr">
        <is>
          <t xml:space="preserve">Pittsburgh Pirates</t>
        </is>
      </c>
      <c r="D727" t="inlineStr">
        <is>
          <t xml:space="preserve">Rookie Debut Autographs</t>
        </is>
      </c>
      <c r="F727" t="str">
        <f>HYPERLINK("https://www.ebay.com/sch/i.html?_nkw=2026+Topps+Chrome+Update+Bubba+Chandler+auto&amp;mkcid=1&amp;mkrid=711-53200-19255-0&amp;siteid=0&amp;campid=5339157451&amp;toolid=10001&amp;mkevt=1&amp;customid=checklist-xlsx","Find on eBay")</f>
        <v>Find on eBay</v>
      </c>
    </row>
    <row r="728">
      <c r="A728" t="inlineStr">
        <is>
          <t xml:space="preserve">CRDA-BH</t>
        </is>
      </c>
      <c r="B728" t="inlineStr">
        <is>
          <t xml:space="preserve">Brady House</t>
        </is>
      </c>
      <c r="C728" t="inlineStr">
        <is>
          <t xml:space="preserve">Washington Nationals</t>
        </is>
      </c>
      <c r="D728" t="inlineStr">
        <is>
          <t xml:space="preserve">Rookie Debut Autographs</t>
        </is>
      </c>
      <c r="F728" t="str">
        <f>HYPERLINK("https://www.ebay.com/sch/i.html?_nkw=2026+Topps+Chrome+Update+Brady+House+auto&amp;mkcid=1&amp;mkrid=711-53200-19255-0&amp;siteid=0&amp;campid=5339157451&amp;toolid=10001&amp;mkevt=1&amp;customid=checklist-xlsx","Find on eBay")</f>
        <v>Find on eBay</v>
      </c>
    </row>
    <row r="729">
      <c r="A729" t="inlineStr">
        <is>
          <t xml:space="preserve">CRDA-CB</t>
        </is>
      </c>
      <c r="B729" t="inlineStr">
        <is>
          <t xml:space="preserve">Chase Burns</t>
        </is>
      </c>
      <c r="C729" t="inlineStr">
        <is>
          <t xml:space="preserve">Cincinnati Reds</t>
        </is>
      </c>
      <c r="D729" t="inlineStr">
        <is>
          <t xml:space="preserve">Rookie Debut Autographs</t>
        </is>
      </c>
      <c r="F729" t="str">
        <f>HYPERLINK("https://www.ebay.com/sch/i.html?_nkw=2026+Topps+Chrome+Update+Chase+Burns+auto&amp;mkcid=1&amp;mkrid=711-53200-19255-0&amp;siteid=0&amp;campid=5339157451&amp;toolid=10001&amp;mkevt=1&amp;customid=checklist-xlsx","Find on eBay")</f>
        <v>Find on eBay</v>
      </c>
    </row>
    <row r="730">
      <c r="A730" t="inlineStr">
        <is>
          <t xml:space="preserve">CRDA-CD</t>
        </is>
      </c>
      <c r="B730" t="inlineStr">
        <is>
          <t xml:space="preserve">Chase DeLauter</t>
        </is>
      </c>
      <c r="C730" t="inlineStr">
        <is>
          <t xml:space="preserve">Cleveland Guardians</t>
        </is>
      </c>
      <c r="D730" t="inlineStr">
        <is>
          <t xml:space="preserve">Rookie Debut Autographs</t>
        </is>
      </c>
      <c r="F730" t="str">
        <f>HYPERLINK("https://www.ebay.com/sch/i.html?_nkw=2026+Topps+Chrome+Update+Chase+DeLauter+auto&amp;mkcid=1&amp;mkrid=711-53200-19255-0&amp;siteid=0&amp;campid=5339157451&amp;toolid=10001&amp;mkevt=1&amp;customid=checklist-xlsx","Find on eBay")</f>
        <v>Find on eBay</v>
      </c>
    </row>
    <row r="731">
      <c r="A731" t="inlineStr">
        <is>
          <t xml:space="preserve">CRDA-CF</t>
        </is>
      </c>
      <c r="B731" t="inlineStr">
        <is>
          <t xml:space="preserve">Cody Freeman</t>
        </is>
      </c>
      <c r="C731" t="inlineStr">
        <is>
          <t xml:space="preserve">Texas Rangers</t>
        </is>
      </c>
      <c r="D731" t="inlineStr">
        <is>
          <t xml:space="preserve">Rookie Debut Autographs</t>
        </is>
      </c>
      <c r="F731" t="str">
        <f>HYPERLINK("https://www.ebay.com/sch/i.html?_nkw=2026+Topps+Chrome+Update+Cody+Freeman+auto&amp;mkcid=1&amp;mkrid=711-53200-19255-0&amp;siteid=0&amp;campid=5339157451&amp;toolid=10001&amp;mkevt=1&amp;customid=checklist-xlsx","Find on eBay")</f>
        <v>Find on eBay</v>
      </c>
    </row>
    <row r="732">
      <c r="A732" t="inlineStr">
        <is>
          <t xml:space="preserve">CRDA-CJ</t>
        </is>
      </c>
      <c r="B732" t="inlineStr">
        <is>
          <t xml:space="preserve">Carter Jensen</t>
        </is>
      </c>
      <c r="C732" t="inlineStr">
        <is>
          <t xml:space="preserve">Kansas City Royals</t>
        </is>
      </c>
      <c r="D732" t="inlineStr">
        <is>
          <t xml:space="preserve">Rookie Debut Autographs</t>
        </is>
      </c>
      <c r="F732" t="str">
        <f>HYPERLINK("https://www.ebay.com/sch/i.html?_nkw=2026+Topps+Chrome+Update+Carter+Jensen+auto&amp;mkcid=1&amp;mkrid=711-53200-19255-0&amp;siteid=0&amp;campid=5339157451&amp;toolid=10001&amp;mkevt=1&amp;customid=checklist-xlsx","Find on eBay")</f>
        <v>Find on eBay</v>
      </c>
    </row>
    <row r="733">
      <c r="A733" t="inlineStr">
        <is>
          <t xml:space="preserve">CRDA-CK</t>
        </is>
      </c>
      <c r="B733" t="inlineStr">
        <is>
          <t xml:space="preserve">CJ Kayfus</t>
        </is>
      </c>
      <c r="C733" t="inlineStr">
        <is>
          <t xml:space="preserve">Cleveland Guardians</t>
        </is>
      </c>
      <c r="D733" t="inlineStr">
        <is>
          <t xml:space="preserve">Rookie Debut Autographs</t>
        </is>
      </c>
      <c r="F733" t="str">
        <f>HYPERLINK("https://www.ebay.com/sch/i.html?_nkw=2026+Topps+Chrome+Update+CJ+Kayfus+auto&amp;mkcid=1&amp;mkrid=711-53200-19255-0&amp;siteid=0&amp;campid=5339157451&amp;toolid=10001&amp;mkevt=1&amp;customid=checklist-xlsx","Find on eBay")</f>
        <v>Find on eBay</v>
      </c>
    </row>
    <row r="734">
      <c r="A734" t="inlineStr">
        <is>
          <t xml:space="preserve">CRDA-CM</t>
        </is>
      </c>
      <c r="B734" t="inlineStr">
        <is>
          <t xml:space="preserve">Colson Montgomery</t>
        </is>
      </c>
      <c r="C734" t="inlineStr">
        <is>
          <t xml:space="preserve">Chicago White Sox</t>
        </is>
      </c>
      <c r="D734" t="inlineStr">
        <is>
          <t xml:space="preserve">Rookie Debut Autographs</t>
        </is>
      </c>
      <c r="F734" t="str">
        <f>HYPERLINK("https://www.ebay.com/sch/i.html?_nkw=2026+Topps+Chrome+Update+Colson+Montgomery+auto&amp;mkcid=1&amp;mkrid=711-53200-19255-0&amp;siteid=0&amp;campid=5339157451&amp;toolid=10001&amp;mkevt=1&amp;customid=checklist-xlsx","Find on eBay")</f>
        <v>Find on eBay</v>
      </c>
    </row>
    <row r="735">
      <c r="A735" t="inlineStr">
        <is>
          <t xml:space="preserve">CRDA-CMO</t>
        </is>
      </c>
      <c r="B735" t="inlineStr">
        <is>
          <t xml:space="preserve">Christian Moore</t>
        </is>
      </c>
      <c r="C735" t="inlineStr">
        <is>
          <t xml:space="preserve">Los Angeles Angels</t>
        </is>
      </c>
      <c r="D735" t="inlineStr">
        <is>
          <t xml:space="preserve">Rookie Debut Autographs</t>
        </is>
      </c>
      <c r="F735" t="str">
        <f>HYPERLINK("https://www.ebay.com/sch/i.html?_nkw=2026+Topps+Chrome+Update+Christian+Moore+auto&amp;mkcid=1&amp;mkrid=711-53200-19255-0&amp;siteid=0&amp;campid=5339157451&amp;toolid=10001&amp;mkevt=1&amp;customid=checklist-xlsx","Find on eBay")</f>
        <v>Find on eBay</v>
      </c>
    </row>
    <row r="736">
      <c r="A736" t="inlineStr">
        <is>
          <t xml:space="preserve">CRDA-CS</t>
        </is>
      </c>
      <c r="B736" t="inlineStr">
        <is>
          <t xml:space="preserve">Cam Schlittler</t>
        </is>
      </c>
      <c r="C736" t="inlineStr">
        <is>
          <t xml:space="preserve">New York Yankees</t>
        </is>
      </c>
      <c r="D736" t="inlineStr">
        <is>
          <t xml:space="preserve">Rookie Debut Autographs</t>
        </is>
      </c>
      <c r="F736" t="str">
        <f>HYPERLINK("https://www.ebay.com/sch/i.html?_nkw=2026+Topps+Chrome+Update+Cam+Schlittler+auto&amp;mkcid=1&amp;mkrid=711-53200-19255-0&amp;siteid=0&amp;campid=5339157451&amp;toolid=10001&amp;mkevt=1&amp;customid=checklist-xlsx","Find on eBay")</f>
        <v>Find on eBay</v>
      </c>
    </row>
    <row r="737">
      <c r="A737" t="inlineStr">
        <is>
          <t xml:space="preserve">CRDA-CSE</t>
        </is>
      </c>
      <c r="B737" t="inlineStr">
        <is>
          <t xml:space="preserve">Carson Seymour</t>
        </is>
      </c>
      <c r="C737" t="inlineStr">
        <is>
          <t xml:space="preserve">San Francisco Giants</t>
        </is>
      </c>
      <c r="D737" t="inlineStr">
        <is>
          <t xml:space="preserve">Rookie Debut Autographs</t>
        </is>
      </c>
      <c r="F737" t="str">
        <f>HYPERLINK("https://www.ebay.com/sch/i.html?_nkw=2026+Topps+Chrome+Update+Carson+Seymour+auto&amp;mkcid=1&amp;mkrid=711-53200-19255-0&amp;siteid=0&amp;campid=5339157451&amp;toolid=10001&amp;mkevt=1&amp;customid=checklist-xlsx","Find on eBay")</f>
        <v>Find on eBay</v>
      </c>
    </row>
    <row r="738">
      <c r="A738" t="inlineStr">
        <is>
          <t xml:space="preserve">CRDA-CT</t>
        </is>
      </c>
      <c r="B738" t="inlineStr">
        <is>
          <t xml:space="preserve">Colby Thomas</t>
        </is>
      </c>
      <c r="C738" t="inlineStr">
        <is>
          <t xml:space="preserve">Athletics</t>
        </is>
      </c>
      <c r="D738" t="inlineStr">
        <is>
          <t xml:space="preserve">Rookie Debut Autographs</t>
        </is>
      </c>
      <c r="F738" t="str">
        <f>HYPERLINK("https://www.ebay.com/sch/i.html?_nkw=2026+Topps+Chrome+Update+Colby+Thomas+auto&amp;mkcid=1&amp;mkrid=711-53200-19255-0&amp;siteid=0&amp;campid=5339157451&amp;toolid=10001&amp;mkevt=1&amp;customid=checklist-xlsx","Find on eBay")</f>
        <v>Find on eBay</v>
      </c>
    </row>
    <row r="739">
      <c r="A739" t="inlineStr">
        <is>
          <t xml:space="preserve">CRDA-CW</t>
        </is>
      </c>
      <c r="B739" t="inlineStr">
        <is>
          <t xml:space="preserve">Carson Williams</t>
        </is>
      </c>
      <c r="C739" t="inlineStr">
        <is>
          <t xml:space="preserve">Tampa Bay Rays</t>
        </is>
      </c>
      <c r="D739" t="inlineStr">
        <is>
          <t xml:space="preserve">Rookie Debut Autographs</t>
        </is>
      </c>
      <c r="F739" t="str">
        <f>HYPERLINK("https://www.ebay.com/sch/i.html?_nkw=2026+Topps+Chrome+Update+Carson+Williams+auto&amp;mkcid=1&amp;mkrid=711-53200-19255-0&amp;siteid=0&amp;campid=5339157451&amp;toolid=10001&amp;mkevt=1&amp;customid=checklist-xlsx","Find on eBay")</f>
        <v>Find on eBay</v>
      </c>
    </row>
    <row r="740">
      <c r="A740" t="inlineStr">
        <is>
          <t xml:space="preserve">CRDA-CWH</t>
        </is>
      </c>
      <c r="B740" t="inlineStr">
        <is>
          <t xml:space="preserve">Carson Whisenhunt</t>
        </is>
      </c>
      <c r="C740" t="inlineStr">
        <is>
          <t xml:space="preserve">San Francisco Giants</t>
        </is>
      </c>
      <c r="D740" t="inlineStr">
        <is>
          <t xml:space="preserve">Rookie Debut Autographs</t>
        </is>
      </c>
      <c r="F740" t="str">
        <f>HYPERLINK("https://www.ebay.com/sch/i.html?_nkw=2026+Topps+Chrome+Update+Carson+Whisenhunt+auto&amp;mkcid=1&amp;mkrid=711-53200-19255-0&amp;siteid=0&amp;campid=5339157451&amp;toolid=10001&amp;mkevt=1&amp;customid=checklist-xlsx","Find on eBay")</f>
        <v>Find on eBay</v>
      </c>
    </row>
    <row r="741">
      <c r="A741" t="inlineStr">
        <is>
          <t xml:space="preserve">CRDA-CY</t>
        </is>
      </c>
      <c r="B741" t="inlineStr">
        <is>
          <t xml:space="preserve">Cole Young</t>
        </is>
      </c>
      <c r="C741" t="inlineStr">
        <is>
          <t xml:space="preserve">Seattle Mariners</t>
        </is>
      </c>
      <c r="D741" t="inlineStr">
        <is>
          <t xml:space="preserve">Rookie Debut Autographs</t>
        </is>
      </c>
      <c r="F741" t="str">
        <f>HYPERLINK("https://www.ebay.com/sch/i.html?_nkw=2026+Topps+Chrome+Update+Cole+Young+auto&amp;mkcid=1&amp;mkrid=711-53200-19255-0&amp;siteid=0&amp;campid=5339157451&amp;toolid=10001&amp;mkevt=1&amp;customid=checklist-xlsx","Find on eBay")</f>
        <v>Find on eBay</v>
      </c>
    </row>
    <row r="742">
      <c r="A742" t="inlineStr">
        <is>
          <t xml:space="preserve">CRDA-DB</t>
        </is>
      </c>
      <c r="B742" t="inlineStr">
        <is>
          <t xml:space="preserve">Dylan Beavers</t>
        </is>
      </c>
      <c r="C742" t="inlineStr">
        <is>
          <t xml:space="preserve">Baltimore Orioles</t>
        </is>
      </c>
      <c r="D742" t="inlineStr">
        <is>
          <t xml:space="preserve">Rookie Debut Autographs</t>
        </is>
      </c>
      <c r="F742" t="str">
        <f>HYPERLINK("https://www.ebay.com/sch/i.html?_nkw=2026+Topps+Chrome+Update+Dylan+Beavers+auto&amp;mkcid=1&amp;mkrid=711-53200-19255-0&amp;siteid=0&amp;campid=5339157451&amp;toolid=10001&amp;mkevt=1&amp;customid=checklist-xlsx","Find on eBay")</f>
        <v>Find on eBay</v>
      </c>
    </row>
    <row r="743">
      <c r="A743" t="inlineStr">
        <is>
          <t xml:space="preserve">CRDA-GT</t>
        </is>
      </c>
      <c r="B743" t="inlineStr">
        <is>
          <t xml:space="preserve">Grant Taylor</t>
        </is>
      </c>
      <c r="C743" t="inlineStr">
        <is>
          <t xml:space="preserve">Chicago White Sox</t>
        </is>
      </c>
      <c r="D743" t="inlineStr">
        <is>
          <t xml:space="preserve">Rookie Debut Autographs</t>
        </is>
      </c>
      <c r="F743" t="str">
        <f>HYPERLINK("https://www.ebay.com/sch/i.html?_nkw=2026+Topps+Chrome+Update+Grant+Taylor+auto&amp;mkcid=1&amp;mkrid=711-53200-19255-0&amp;siteid=0&amp;campid=5339157451&amp;toolid=10001&amp;mkevt=1&amp;customid=checklist-xlsx","Find on eBay")</f>
        <v>Find on eBay</v>
      </c>
    </row>
    <row r="744">
      <c r="A744" t="inlineStr">
        <is>
          <t xml:space="preserve">CRDA-GV</t>
        </is>
      </c>
      <c r="B744" t="inlineStr">
        <is>
          <t xml:space="preserve">George Valera</t>
        </is>
      </c>
      <c r="C744" t="inlineStr">
        <is>
          <t xml:space="preserve">Cleveland Guardians</t>
        </is>
      </c>
      <c r="D744" t="inlineStr">
        <is>
          <t xml:space="preserve">Rookie Debut Autographs</t>
        </is>
      </c>
      <c r="F744" t="str">
        <f>HYPERLINK("https://www.ebay.com/sch/i.html?_nkw=2026+Topps+Chrome+Update+George+Valera+auto&amp;mkcid=1&amp;mkrid=711-53200-19255-0&amp;siteid=0&amp;campid=5339157451&amp;toolid=10001&amp;mkevt=1&amp;customid=checklist-xlsx","Find on eBay")</f>
        <v>Find on eBay</v>
      </c>
    </row>
    <row r="745">
      <c r="A745" t="inlineStr">
        <is>
          <t xml:space="preserve">CRDA-HF</t>
        </is>
      </c>
      <c r="B745" t="inlineStr">
        <is>
          <t xml:space="preserve">Harry Ford</t>
        </is>
      </c>
      <c r="C745" t="inlineStr">
        <is>
          <t xml:space="preserve">Washington Nationals</t>
        </is>
      </c>
      <c r="D745" t="inlineStr">
        <is>
          <t xml:space="preserve">Rookie Debut Autographs</t>
        </is>
      </c>
      <c r="F745" t="str">
        <f>HYPERLINK("https://www.ebay.com/sch/i.html?_nkw=2026+Topps+Chrome+Update+Harry+Ford+auto&amp;mkcid=1&amp;mkrid=711-53200-19255-0&amp;siteid=0&amp;campid=5339157451&amp;toolid=10001&amp;mkevt=1&amp;customid=checklist-xlsx","Find on eBay")</f>
        <v>Find on eBay</v>
      </c>
    </row>
    <row r="746">
      <c r="A746" t="inlineStr">
        <is>
          <t xml:space="preserve">CRDA-JC</t>
        </is>
      </c>
      <c r="B746" t="inlineStr">
        <is>
          <t xml:space="preserve">Jac Caglianone</t>
        </is>
      </c>
      <c r="C746" t="inlineStr">
        <is>
          <t xml:space="preserve">Kansas City Royals</t>
        </is>
      </c>
      <c r="D746" t="inlineStr">
        <is>
          <t xml:space="preserve">Rookie Debut Autographs</t>
        </is>
      </c>
      <c r="F746" t="str">
        <f>HYPERLINK("https://www.ebay.com/sch/i.html?_nkw=2026+Topps+Chrome+Update+Jac+Caglianone+auto&amp;mkcid=1&amp;mkrid=711-53200-19255-0&amp;siteid=0&amp;campid=5339157451&amp;toolid=10001&amp;mkevt=1&amp;customid=checklist-xlsx","Find on eBay")</f>
        <v>Find on eBay</v>
      </c>
    </row>
    <row r="747">
      <c r="A747" t="inlineStr">
        <is>
          <t xml:space="preserve">CRDA-JCR</t>
        </is>
      </c>
      <c r="B747" t="inlineStr">
        <is>
          <t xml:space="preserve">Jimmy Crooks</t>
        </is>
      </c>
      <c r="C747" t="inlineStr">
        <is>
          <t xml:space="preserve">St. Louis Cardinals</t>
        </is>
      </c>
      <c r="D747" t="inlineStr">
        <is>
          <t xml:space="preserve">Rookie Debut Autographs</t>
        </is>
      </c>
      <c r="F747" t="str">
        <f>HYPERLINK("https://www.ebay.com/sch/i.html?_nkw=2026+Topps+Chrome+Update+Jimmy+Crooks+auto&amp;mkcid=1&amp;mkrid=711-53200-19255-0&amp;siteid=0&amp;campid=5339157451&amp;toolid=10001&amp;mkevt=1&amp;customid=checklist-xlsx","Find on eBay")</f>
        <v>Find on eBay</v>
      </c>
    </row>
    <row r="748">
      <c r="A748" t="inlineStr">
        <is>
          <t xml:space="preserve">CRDA-JG</t>
        </is>
      </c>
      <c r="B748" t="inlineStr">
        <is>
          <t xml:space="preserve">Jhostynxon Garcia</t>
        </is>
      </c>
      <c r="C748" t="inlineStr">
        <is>
          <t xml:space="preserve">Pittsburgh Pirates</t>
        </is>
      </c>
      <c r="D748" t="inlineStr">
        <is>
          <t xml:space="preserve">Rookie Debut Autographs</t>
        </is>
      </c>
      <c r="F748" t="str">
        <f>HYPERLINK("https://www.ebay.com/sch/i.html?_nkw=2026+Topps+Chrome+Update+Jhostynxon+Garcia+auto&amp;mkcid=1&amp;mkrid=711-53200-19255-0&amp;siteid=0&amp;campid=5339157451&amp;toolid=10001&amp;mkevt=1&amp;customid=checklist-xlsx","Find on eBay")</f>
        <v>Find on eBay</v>
      </c>
    </row>
    <row r="749">
      <c r="A749" t="inlineStr">
        <is>
          <t xml:space="preserve">CRDA-JM</t>
        </is>
      </c>
      <c r="B749" t="inlineStr">
        <is>
          <t xml:space="preserve">Jacob Melton</t>
        </is>
      </c>
      <c r="C749" t="inlineStr">
        <is>
          <t xml:space="preserve">Houston Astros</t>
        </is>
      </c>
      <c r="D749" t="inlineStr">
        <is>
          <t xml:space="preserve">Rookie Debut Autographs</t>
        </is>
      </c>
      <c r="F749" t="str">
        <f>HYPERLINK("https://www.ebay.com/sch/i.html?_nkw=2026+Topps+Chrome+Update+Jacob+Melton+auto&amp;mkcid=1&amp;mkrid=711-53200-19255-0&amp;siteid=0&amp;campid=5339157451&amp;toolid=10001&amp;mkevt=1&amp;customid=checklist-xlsx","Find on eBay")</f>
        <v>Find on eBay</v>
      </c>
    </row>
    <row r="750">
      <c r="A750" t="inlineStr">
        <is>
          <t xml:space="preserve">CRDA-JMA</t>
        </is>
      </c>
      <c r="B750" t="inlineStr">
        <is>
          <t xml:space="preserve">Jakob Marsee</t>
        </is>
      </c>
      <c r="C750" t="inlineStr">
        <is>
          <t xml:space="preserve">Miami Marlins</t>
        </is>
      </c>
      <c r="D750" t="inlineStr">
        <is>
          <t xml:space="preserve">Rookie Debut Autographs</t>
        </is>
      </c>
      <c r="F750" t="str">
        <f>HYPERLINK("https://www.ebay.com/sch/i.html?_nkw=2026+Topps+Chrome+Update+Jakob+Marsee+auto&amp;mkcid=1&amp;mkrid=711-53200-19255-0&amp;siteid=0&amp;campid=5339157451&amp;toolid=10001&amp;mkevt=1&amp;customid=checklist-xlsx","Find on eBay")</f>
        <v>Find on eBay</v>
      </c>
    </row>
    <row r="751">
      <c r="A751" t="inlineStr">
        <is>
          <t xml:space="preserve">CRDA-JMI</t>
        </is>
      </c>
      <c r="B751" t="inlineStr">
        <is>
          <t xml:space="preserve">Jacob Misiorowski</t>
        </is>
      </c>
      <c r="C751" t="inlineStr">
        <is>
          <t xml:space="preserve">Milwaukee Brewers</t>
        </is>
      </c>
      <c r="D751" t="inlineStr">
        <is>
          <t xml:space="preserve">Rookie Debut Autographs</t>
        </is>
      </c>
      <c r="F751" t="str">
        <f>HYPERLINK("https://www.ebay.com/sch/i.html?_nkw=2026+Topps+Chrome+Update+Jacob+Misiorowski+auto&amp;mkcid=1&amp;mkrid=711-53200-19255-0&amp;siteid=0&amp;campid=5339157451&amp;toolid=10001&amp;mkevt=1&amp;customid=checklist-xlsx","Find on eBay")</f>
        <v>Find on eBay</v>
      </c>
    </row>
    <row r="752">
      <c r="A752" t="inlineStr">
        <is>
          <t xml:space="preserve">CRDA-JT</t>
        </is>
      </c>
      <c r="B752" t="inlineStr">
        <is>
          <t xml:space="preserve">Jonah Tong</t>
        </is>
      </c>
      <c r="C752" t="inlineStr">
        <is>
          <t xml:space="preserve">New York Mets</t>
        </is>
      </c>
      <c r="D752" t="inlineStr">
        <is>
          <t xml:space="preserve">Rookie Debut Autographs</t>
        </is>
      </c>
      <c r="F752" t="str">
        <f>HYPERLINK("https://www.ebay.com/sch/i.html?_nkw=2026+Topps+Chrome+Update+Jonah+Tong+auto&amp;mkcid=1&amp;mkrid=711-53200-19255-0&amp;siteid=0&amp;campid=5339157451&amp;toolid=10001&amp;mkevt=1&amp;customid=checklist-xlsx","Find on eBay")</f>
        <v>Find on eBay</v>
      </c>
    </row>
    <row r="753">
      <c r="A753" t="inlineStr">
        <is>
          <t xml:space="preserve">CRDA-KK</t>
        </is>
      </c>
      <c r="B753" t="inlineStr">
        <is>
          <t xml:space="preserve">Kyle Karros</t>
        </is>
      </c>
      <c r="C753" t="inlineStr">
        <is>
          <t xml:space="preserve">Colorado Rockies</t>
        </is>
      </c>
      <c r="D753" t="inlineStr">
        <is>
          <t xml:space="preserve">Rookie Debut Autographs</t>
        </is>
      </c>
      <c r="F753" t="str">
        <f>HYPERLINK("https://www.ebay.com/sch/i.html?_nkw=2026+Topps+Chrome+Update+Kyle+Karros+auto&amp;mkcid=1&amp;mkrid=711-53200-19255-0&amp;siteid=0&amp;campid=5339157451&amp;toolid=10001&amp;mkevt=1&amp;customid=checklist-xlsx","Find on eBay")</f>
        <v>Find on eBay</v>
      </c>
    </row>
    <row r="754">
      <c r="A754" t="inlineStr">
        <is>
          <t xml:space="preserve">CRDA-KT</t>
        </is>
      </c>
      <c r="B754" t="inlineStr">
        <is>
          <t xml:space="preserve">Kyle Teel</t>
        </is>
      </c>
      <c r="C754" t="inlineStr">
        <is>
          <t xml:space="preserve">Chicago White Sox</t>
        </is>
      </c>
      <c r="D754" t="inlineStr">
        <is>
          <t xml:space="preserve">Rookie Debut Autographs</t>
        </is>
      </c>
      <c r="F754" t="str">
        <f>HYPERLINK("https://www.ebay.com/sch/i.html?_nkw=2026+Topps+Chrome+Update+Kyle+Teel+auto&amp;mkcid=1&amp;mkrid=711-53200-19255-0&amp;siteid=0&amp;campid=5339157451&amp;toolid=10001&amp;mkevt=1&amp;customid=checklist-xlsx","Find on eBay")</f>
        <v>Find on eBay</v>
      </c>
    </row>
    <row r="755">
      <c r="A755" t="inlineStr">
        <is>
          <t xml:space="preserve">CRDA-LM</t>
        </is>
      </c>
      <c r="B755" t="inlineStr">
        <is>
          <t xml:space="preserve">Luis Morales</t>
        </is>
      </c>
      <c r="C755" t="inlineStr">
        <is>
          <t xml:space="preserve">Athletics</t>
        </is>
      </c>
      <c r="D755" t="inlineStr">
        <is>
          <t xml:space="preserve">Rookie Debut Autographs</t>
        </is>
      </c>
      <c r="F755" t="str">
        <f>HYPERLINK("https://www.ebay.com/sch/i.html?_nkw=2026+Topps+Chrome+Update+Luis+Morales+auto&amp;mkcid=1&amp;mkrid=711-53200-19255-0&amp;siteid=0&amp;campid=5339157451&amp;toolid=10001&amp;mkevt=1&amp;customid=checklist-xlsx","Find on eBay")</f>
        <v>Find on eBay</v>
      </c>
    </row>
    <row r="756">
      <c r="A756" t="inlineStr">
        <is>
          <t xml:space="preserve">CRDA-MA</t>
        </is>
      </c>
      <c r="B756" t="inlineStr">
        <is>
          <t xml:space="preserve">Maximo Acosta</t>
        </is>
      </c>
      <c r="C756" t="inlineStr">
        <is>
          <t xml:space="preserve">Miami Marlins</t>
        </is>
      </c>
      <c r="D756" t="inlineStr">
        <is>
          <t xml:space="preserve">Rookie Debut Autographs</t>
        </is>
      </c>
      <c r="F756" t="str">
        <f>HYPERLINK("https://www.ebay.com/sch/i.html?_nkw=2026+Topps+Chrome+Update+Maximo+Acosta+auto&amp;mkcid=1&amp;mkrid=711-53200-19255-0&amp;siteid=0&amp;campid=5339157451&amp;toolid=10001&amp;mkevt=1&amp;customid=checklist-xlsx","Find on eBay")</f>
        <v>Find on eBay</v>
      </c>
    </row>
    <row r="757">
      <c r="A757" t="inlineStr">
        <is>
          <t xml:space="preserve">CRDA-MB</t>
        </is>
      </c>
      <c r="B757" t="inlineStr">
        <is>
          <t xml:space="preserve">Mason Barnett</t>
        </is>
      </c>
      <c r="C757" t="inlineStr">
        <is>
          <t xml:space="preserve">Athletics</t>
        </is>
      </c>
      <c r="D757" t="inlineStr">
        <is>
          <t xml:space="preserve">Rookie Debut Autographs</t>
        </is>
      </c>
      <c r="F757" t="str">
        <f>HYPERLINK("https://www.ebay.com/sch/i.html?_nkw=2026+Topps+Chrome+Update+Mason+Barnett+auto&amp;mkcid=1&amp;mkrid=711-53200-19255-0&amp;siteid=0&amp;campid=5339157451&amp;toolid=10001&amp;mkevt=1&amp;customid=checklist-xlsx","Find on eBay")</f>
        <v>Find on eBay</v>
      </c>
    </row>
    <row r="758">
      <c r="A758" t="inlineStr">
        <is>
          <t xml:space="preserve">CRDA-NC</t>
        </is>
      </c>
      <c r="B758" t="inlineStr">
        <is>
          <t xml:space="preserve">Nathan Church</t>
        </is>
      </c>
      <c r="C758" t="inlineStr">
        <is>
          <t xml:space="preserve">St. Louis Cardinals</t>
        </is>
      </c>
      <c r="D758" t="inlineStr">
        <is>
          <t xml:space="preserve">Rookie Debut Autographs</t>
        </is>
      </c>
      <c r="F758" t="str">
        <f>HYPERLINK("https://www.ebay.com/sch/i.html?_nkw=2026+Topps+Chrome+Update+Nathan+Church+auto&amp;mkcid=1&amp;mkrid=711-53200-19255-0&amp;siteid=0&amp;campid=5339157451&amp;toolid=10001&amp;mkevt=1&amp;customid=checklist-xlsx","Find on eBay")</f>
        <v>Find on eBay</v>
      </c>
    </row>
    <row r="759">
      <c r="A759" t="inlineStr">
        <is>
          <t xml:space="preserve">CRDA-NM</t>
        </is>
      </c>
      <c r="B759" t="inlineStr">
        <is>
          <t xml:space="preserve">Nolan McLean</t>
        </is>
      </c>
      <c r="C759" t="inlineStr">
        <is>
          <t xml:space="preserve">New York Mets</t>
        </is>
      </c>
      <c r="D759" t="inlineStr">
        <is>
          <t xml:space="preserve">Rookie Debut Autographs</t>
        </is>
      </c>
      <c r="F759" t="str">
        <f>HYPERLINK("https://www.ebay.com/sch/i.html?_nkw=2026+Topps+Chrome+Update+Nolan+McLean+auto&amp;mkcid=1&amp;mkrid=711-53200-19255-0&amp;siteid=0&amp;campid=5339157451&amp;toolid=10001&amp;mkevt=1&amp;customid=checklist-xlsx","Find on eBay")</f>
        <v>Find on eBay</v>
      </c>
    </row>
    <row r="760">
      <c r="A760" t="inlineStr">
        <is>
          <t xml:space="preserve">CRDA-OK</t>
        </is>
      </c>
      <c r="B760" t="inlineStr">
        <is>
          <t xml:space="preserve">Otto Kemp</t>
        </is>
      </c>
      <c r="C760" t="inlineStr">
        <is>
          <t xml:space="preserve">Philadelphia Phillies</t>
        </is>
      </c>
      <c r="D760" t="inlineStr">
        <is>
          <t xml:space="preserve">Rookie Debut Autographs</t>
        </is>
      </c>
      <c r="F760" t="str">
        <f>HYPERLINK("https://www.ebay.com/sch/i.html?_nkw=2026+Topps+Chrome+Update+Otto+Kemp+auto&amp;mkcid=1&amp;mkrid=711-53200-19255-0&amp;siteid=0&amp;campid=5339157451&amp;toolid=10001&amp;mkevt=1&amp;customid=checklist-xlsx","Find on eBay")</f>
        <v>Find on eBay</v>
      </c>
    </row>
    <row r="761">
      <c r="A761" t="inlineStr">
        <is>
          <t xml:space="preserve">CRDA-PM</t>
        </is>
      </c>
      <c r="B761" t="inlineStr">
        <is>
          <t xml:space="preserve">Parker Messick</t>
        </is>
      </c>
      <c r="C761" t="inlineStr">
        <is>
          <t xml:space="preserve">Cleveland Guardians</t>
        </is>
      </c>
      <c r="D761" t="inlineStr">
        <is>
          <t xml:space="preserve">Rookie Debut Autographs</t>
        </is>
      </c>
      <c r="F761" t="str">
        <f>HYPERLINK("https://www.ebay.com/sch/i.html?_nkw=2026+Topps+Chrome+Update+Parker+Messick+auto&amp;mkcid=1&amp;mkrid=711-53200-19255-0&amp;siteid=0&amp;campid=5339157451&amp;toolid=10001&amp;mkevt=1&amp;customid=checklist-xlsx","Find on eBay")</f>
        <v>Find on eBay</v>
      </c>
    </row>
    <row r="762">
      <c r="A762" t="inlineStr">
        <is>
          <t xml:space="preserve">CRDA-PT</t>
        </is>
      </c>
      <c r="B762" t="inlineStr">
        <is>
          <t xml:space="preserve">Payton Tolle</t>
        </is>
      </c>
      <c r="C762" t="inlineStr">
        <is>
          <t xml:space="preserve">Boston Red Sox</t>
        </is>
      </c>
      <c r="D762" t="inlineStr">
        <is>
          <t xml:space="preserve">Rookie Debut Autographs</t>
        </is>
      </c>
      <c r="F762" t="str">
        <f>HYPERLINK("https://www.ebay.com/sch/i.html?_nkw=2026+Topps+Chrome+Update+Payton+Tolle+auto&amp;mkcid=1&amp;mkrid=711-53200-19255-0&amp;siteid=0&amp;campid=5339157451&amp;toolid=10001&amp;mkevt=1&amp;customid=checklist-xlsx","Find on eBay")</f>
        <v>Find on eBay</v>
      </c>
    </row>
    <row r="763">
      <c r="A763" t="inlineStr">
        <is>
          <t xml:space="preserve">CRDA-RA</t>
        </is>
      </c>
      <c r="B763" t="inlineStr">
        <is>
          <t xml:space="preserve">Roman Anthony</t>
        </is>
      </c>
      <c r="C763" t="inlineStr">
        <is>
          <t xml:space="preserve">Boston Red Sox</t>
        </is>
      </c>
      <c r="D763" t="inlineStr">
        <is>
          <t xml:space="preserve">Rookie Debut Autographs</t>
        </is>
      </c>
      <c r="F763" t="str">
        <f>HYPERLINK("https://www.ebay.com/sch/i.html?_nkw=2026+Topps+Chrome+Update+Roman+Anthony+auto&amp;mkcid=1&amp;mkrid=711-53200-19255-0&amp;siteid=0&amp;campid=5339157451&amp;toolid=10001&amp;mkevt=1&amp;customid=checklist-xlsx","Find on eBay")</f>
        <v>Find on eBay</v>
      </c>
    </row>
    <row r="764">
      <c r="A764" t="inlineStr">
        <is>
          <t xml:space="preserve">CRDA-RR</t>
        </is>
      </c>
      <c r="B764" t="inlineStr">
        <is>
          <t xml:space="preserve">Ryan Ritter</t>
        </is>
      </c>
      <c r="C764" t="inlineStr">
        <is>
          <t xml:space="preserve">Colorado Rockies</t>
        </is>
      </c>
      <c r="D764" t="inlineStr">
        <is>
          <t xml:space="preserve">Rookie Debut Autographs</t>
        </is>
      </c>
      <c r="F764" t="str">
        <f>HYPERLINK("https://www.ebay.com/sch/i.html?_nkw=2026+Topps+Chrome+Update+Ryan+Ritter+auto&amp;mkcid=1&amp;mkrid=711-53200-19255-0&amp;siteid=0&amp;campid=5339157451&amp;toolid=10001&amp;mkevt=1&amp;customid=checklist-xlsx","Find on eBay")</f>
        <v>Find on eBay</v>
      </c>
    </row>
    <row r="765">
      <c r="A765" t="inlineStr">
        <is>
          <t xml:space="preserve">CRDA-SB</t>
        </is>
      </c>
      <c r="B765" t="inlineStr">
        <is>
          <t xml:space="preserve">Samuel Basallo</t>
        </is>
      </c>
      <c r="C765" t="inlineStr">
        <is>
          <t xml:space="preserve">Baltimore Orioles</t>
        </is>
      </c>
      <c r="D765" t="inlineStr">
        <is>
          <t xml:space="preserve">Rookie Debut Autographs</t>
        </is>
      </c>
      <c r="F765" t="str">
        <f>HYPERLINK("https://www.ebay.com/sch/i.html?_nkw=2026+Topps+Chrome+Update+Samuel+Basallo+auto&amp;mkcid=1&amp;mkrid=711-53200-19255-0&amp;siteid=0&amp;campid=5339157451&amp;toolid=10001&amp;mkevt=1&amp;customid=checklist-xlsx","Find on eBay")</f>
        <v>Find on eBay</v>
      </c>
    </row>
    <row r="766">
      <c r="A766" t="inlineStr">
        <is>
          <t xml:space="preserve">CRDA-SO</t>
        </is>
      </c>
      <c r="B766" t="inlineStr">
        <is>
          <t xml:space="preserve">Shinnosuke Ogasawara</t>
        </is>
      </c>
      <c r="C766" t="inlineStr">
        <is>
          <t xml:space="preserve">Washington Nationals</t>
        </is>
      </c>
      <c r="D766" t="inlineStr">
        <is>
          <t xml:space="preserve">Rookie Debut Autographs</t>
        </is>
      </c>
      <c r="F766" t="str">
        <f>HYPERLINK("https://www.ebay.com/sch/i.html?_nkw=2026+Topps+Chrome+Update+Shinnosuke+Ogasawara+auto&amp;mkcid=1&amp;mkrid=711-53200-19255-0&amp;siteid=0&amp;campid=5339157451&amp;toolid=10001&amp;mkevt=1&amp;customid=checklist-xlsx","Find on eBay")</f>
        <v>Find on eBay</v>
      </c>
    </row>
    <row r="767">
      <c r="A767" t="inlineStr">
        <is>
          <t xml:space="preserve">CRDA-SS</t>
        </is>
      </c>
      <c r="B767" t="inlineStr">
        <is>
          <t xml:space="preserve">Sal Stewart</t>
        </is>
      </c>
      <c r="C767" t="inlineStr">
        <is>
          <t xml:space="preserve">Cincinnati Reds</t>
        </is>
      </c>
      <c r="D767" t="inlineStr">
        <is>
          <t xml:space="preserve">Rookie Debut Autographs</t>
        </is>
      </c>
      <c r="F767" t="str">
        <f>HYPERLINK("https://www.ebay.com/sch/i.html?_nkw=2026+Topps+Chrome+Update+Sal+Stewart+auto&amp;mkcid=1&amp;mkrid=711-53200-19255-0&amp;siteid=0&amp;campid=5339157451&amp;toolid=10001&amp;mkevt=1&amp;customid=checklist-xlsx","Find on eBay")</f>
        <v>Find on eBay</v>
      </c>
    </row>
    <row r="768">
      <c r="A768" t="inlineStr">
        <is>
          <t xml:space="preserve">CRDA-TM</t>
        </is>
      </c>
      <c r="B768" t="inlineStr">
        <is>
          <t xml:space="preserve">Troy Melton</t>
        </is>
      </c>
      <c r="C768" t="inlineStr">
        <is>
          <t xml:space="preserve">Detroit Tigers</t>
        </is>
      </c>
      <c r="D768" t="inlineStr">
        <is>
          <t xml:space="preserve">Rookie Debut Autographs</t>
        </is>
      </c>
      <c r="F768" t="str">
        <f>HYPERLINK("https://www.ebay.com/sch/i.html?_nkw=2026+Topps+Chrome+Update+Troy+Melton+auto&amp;mkcid=1&amp;mkrid=711-53200-19255-0&amp;siteid=0&amp;campid=5339157451&amp;toolid=10001&amp;mkevt=1&amp;customid=checklist-xlsx","Find on eBay")</f>
        <v>Find on eBay</v>
      </c>
    </row>
    <row r="769">
      <c r="A769" t="inlineStr">
        <is>
          <t xml:space="preserve">CRDA-WB</t>
        </is>
      </c>
      <c r="B769" t="inlineStr">
        <is>
          <t xml:space="preserve">Will Banfield</t>
        </is>
      </c>
      <c r="C769" t="inlineStr">
        <is>
          <t xml:space="preserve">Cincinnati Reds</t>
        </is>
      </c>
      <c r="D769" t="inlineStr">
        <is>
          <t xml:space="preserve">Rookie Debut Autographs</t>
        </is>
      </c>
      <c r="F769" t="str">
        <f>HYPERLINK("https://www.ebay.com/sch/i.html?_nkw=2026+Topps+Chrome+Update+Will+Banfield+auto&amp;mkcid=1&amp;mkrid=711-53200-19255-0&amp;siteid=0&amp;campid=5339157451&amp;toolid=10001&amp;mkevt=1&amp;customid=checklist-xlsx","Find on eBay")</f>
        <v>Find on eBay</v>
      </c>
    </row>
    <row r="770">
      <c r="A770" t="inlineStr">
        <is>
          <t xml:space="preserve">CRDA-WBE</t>
        </is>
      </c>
      <c r="B770" t="inlineStr">
        <is>
          <t xml:space="preserve">Warming Bernabel</t>
        </is>
      </c>
      <c r="C770" t="inlineStr">
        <is>
          <t xml:space="preserve">Washington Nationals</t>
        </is>
      </c>
      <c r="D770" t="inlineStr">
        <is>
          <t xml:space="preserve">Rookie Debut Autographs</t>
        </is>
      </c>
      <c r="F770" t="str">
        <f>HYPERLINK("https://www.ebay.com/sch/i.html?_nkw=2026+Topps+Chrome+Update+Warming+Bernabel+auto&amp;mkcid=1&amp;mkrid=711-53200-19255-0&amp;siteid=0&amp;campid=5339157451&amp;toolid=10001&amp;mkevt=1&amp;customid=checklist-xlsx","Find on eBay")</f>
        <v>Find on eBay</v>
      </c>
    </row>
    <row r="771">
      <c r="A771" t="inlineStr">
        <is>
          <t xml:space="preserve">CRDA-ZM</t>
        </is>
      </c>
      <c r="B771" t="inlineStr">
        <is>
          <t xml:space="preserve">Zach Maxwell</t>
        </is>
      </c>
      <c r="C771" t="inlineStr">
        <is>
          <t xml:space="preserve">Cincinnati Reds</t>
        </is>
      </c>
      <c r="D771" t="inlineStr">
        <is>
          <t xml:space="preserve">Rookie Debut Autographs</t>
        </is>
      </c>
      <c r="F771" t="str">
        <f>HYPERLINK("https://www.ebay.com/sch/i.html?_nkw=2026+Topps+Chrome+Update+Zach+Maxwell+auto&amp;mkcid=1&amp;mkrid=711-53200-19255-0&amp;siteid=0&amp;campid=5339157451&amp;toolid=10001&amp;mkevt=1&amp;customid=checklist-xlsx","Find on eBay")</f>
        <v>Find on eBay</v>
      </c>
    </row>
    <row r="772">
      <c r="A772" t="inlineStr">
        <is>
          <t xml:space="preserve">RA-AA</t>
        </is>
      </c>
      <c r="B772" t="inlineStr">
        <is>
          <t xml:space="preserve">Andrew Alvarez</t>
        </is>
      </c>
      <c r="C772" t="inlineStr">
        <is>
          <t xml:space="preserve">Washington Nationals</t>
        </is>
      </c>
      <c r="D772" t="inlineStr">
        <is>
          <t xml:space="preserve">Rookie Lava Lamp Autographs</t>
        </is>
      </c>
      <c r="F772" t="str">
        <f>HYPERLINK("https://www.ebay.com/sch/i.html?_nkw=2026+Topps+Chrome+Update+Andrew+Alvarez+auto&amp;mkcid=1&amp;mkrid=711-53200-19255-0&amp;siteid=0&amp;campid=5339157451&amp;toolid=10001&amp;mkevt=1&amp;customid=checklist-xlsx","Find on eBay")</f>
        <v>Find on eBay</v>
      </c>
    </row>
    <row r="773">
      <c r="A773" t="inlineStr">
        <is>
          <t xml:space="preserve">RA-AF</t>
        </is>
      </c>
      <c r="B773" t="inlineStr">
        <is>
          <t xml:space="preserve">Alex Freeland</t>
        </is>
      </c>
      <c r="C773" t="inlineStr">
        <is>
          <t xml:space="preserve">Los Angeles Dodgers</t>
        </is>
      </c>
      <c r="D773" t="inlineStr">
        <is>
          <t xml:space="preserve">Rookie Lava Lamp Autographs</t>
        </is>
      </c>
      <c r="F773" t="str">
        <f>HYPERLINK("https://www.ebay.com/sch/i.html?_nkw=2026+Topps+Chrome+Update+Alex+Freeland+auto&amp;mkcid=1&amp;mkrid=711-53200-19255-0&amp;siteid=0&amp;campid=5339157451&amp;toolid=10001&amp;mkevt=1&amp;customid=checklist-xlsx","Find on eBay")</f>
        <v>Find on eBay</v>
      </c>
    </row>
    <row r="774">
      <c r="A774" t="inlineStr">
        <is>
          <t xml:space="preserve">RA-AM</t>
        </is>
      </c>
      <c r="B774" t="inlineStr">
        <is>
          <t xml:space="preserve">Andrew Morris</t>
        </is>
      </c>
      <c r="C774" t="inlineStr">
        <is>
          <t xml:space="preserve">Minnesota Twins</t>
        </is>
      </c>
      <c r="D774" t="inlineStr">
        <is>
          <t xml:space="preserve">Rookie Lava Lamp Autographs</t>
        </is>
      </c>
      <c r="F774" t="str">
        <f>HYPERLINK("https://www.ebay.com/sch/i.html?_nkw=2026+Topps+Chrome+Update+Andrew+Morris+auto&amp;mkcid=1&amp;mkrid=711-53200-19255-0&amp;siteid=0&amp;campid=5339157451&amp;toolid=10001&amp;mkevt=1&amp;customid=checklist-xlsx","Find on eBay")</f>
        <v>Find on eBay</v>
      </c>
    </row>
    <row r="775">
      <c r="A775" t="inlineStr">
        <is>
          <t xml:space="preserve">RA-AP</t>
        </is>
      </c>
      <c r="B775" t="inlineStr">
        <is>
          <t xml:space="preserve">Andrew Painter</t>
        </is>
      </c>
      <c r="C775" t="inlineStr">
        <is>
          <t xml:space="preserve">Philadelphia Phillies</t>
        </is>
      </c>
      <c r="D775" t="inlineStr">
        <is>
          <t xml:space="preserve">Rookie Lava Lamp Autographs</t>
        </is>
      </c>
      <c r="F775" t="str">
        <f>HYPERLINK("https://www.ebay.com/sch/i.html?_nkw=2026+Topps+Chrome+Update+Andrew+Painter+auto&amp;mkcid=1&amp;mkrid=711-53200-19255-0&amp;siteid=0&amp;campid=5339157451&amp;toolid=10001&amp;mkevt=1&amp;customid=checklist-xlsx","Find on eBay")</f>
        <v>Find on eBay</v>
      </c>
    </row>
    <row r="776">
      <c r="A776" t="inlineStr">
        <is>
          <t xml:space="preserve">RA-AS</t>
        </is>
      </c>
      <c r="B776" t="inlineStr">
        <is>
          <t xml:space="preserve">Anthony Seigler</t>
        </is>
      </c>
      <c r="C776" t="inlineStr">
        <is>
          <t xml:space="preserve">Milwaukee Brewers</t>
        </is>
      </c>
      <c r="D776" t="inlineStr">
        <is>
          <t xml:space="preserve">Rookie Lava Lamp Autographs</t>
        </is>
      </c>
      <c r="F776" t="str">
        <f>HYPERLINK("https://www.ebay.com/sch/i.html?_nkw=2026+Topps+Chrome+Update+Anthony+Seigler+auto&amp;mkcid=1&amp;mkrid=711-53200-19255-0&amp;siteid=0&amp;campid=5339157451&amp;toolid=10001&amp;mkevt=1&amp;customid=checklist-xlsx","Find on eBay")</f>
        <v>Find on eBay</v>
      </c>
    </row>
    <row r="777">
      <c r="A777" t="inlineStr">
        <is>
          <t xml:space="preserve">RA-BBE</t>
        </is>
      </c>
      <c r="B777" t="inlineStr">
        <is>
          <t xml:space="preserve">Brendan Beck</t>
        </is>
      </c>
      <c r="C777" t="inlineStr">
        <is>
          <t xml:space="preserve">New York Yankees</t>
        </is>
      </c>
      <c r="D777" t="inlineStr">
        <is>
          <t xml:space="preserve">Rookie Lava Lamp Autographs</t>
        </is>
      </c>
      <c r="F777" t="str">
        <f>HYPERLINK("https://www.ebay.com/sch/i.html?_nkw=2026+Topps+Chrome+Update+Brendan+Beck+auto&amp;mkcid=1&amp;mkrid=711-53200-19255-0&amp;siteid=0&amp;campid=5339157451&amp;toolid=10001&amp;mkevt=1&amp;customid=checklist-xlsx","Find on eBay")</f>
        <v>Find on eBay</v>
      </c>
    </row>
    <row r="778">
      <c r="A778" t="inlineStr">
        <is>
          <t xml:space="preserve">RA-BC</t>
        </is>
      </c>
      <c r="B778" t="inlineStr">
        <is>
          <t xml:space="preserve">Bubba Chandler</t>
        </is>
      </c>
      <c r="C778" t="inlineStr">
        <is>
          <t xml:space="preserve">Pittsburgh Pirates</t>
        </is>
      </c>
      <c r="D778" t="inlineStr">
        <is>
          <t xml:space="preserve">Rookie Lava Lamp Autographs</t>
        </is>
      </c>
      <c r="F778" t="str">
        <f>HYPERLINK("https://www.ebay.com/sch/i.html?_nkw=2026+Topps+Chrome+Update+Bubba+Chandler+auto&amp;mkcid=1&amp;mkrid=711-53200-19255-0&amp;siteid=0&amp;campid=5339157451&amp;toolid=10001&amp;mkevt=1&amp;customid=checklist-xlsx","Find on eBay")</f>
        <v>Find on eBay</v>
      </c>
    </row>
    <row r="779">
      <c r="A779" t="inlineStr">
        <is>
          <t xml:space="preserve">RA-BE</t>
        </is>
      </c>
      <c r="B779" t="inlineStr">
        <is>
          <t xml:space="preserve">Bryce Eldridge</t>
        </is>
      </c>
      <c r="C779" t="inlineStr">
        <is>
          <t xml:space="preserve">San Francisco Giants</t>
        </is>
      </c>
      <c r="D779" t="inlineStr">
        <is>
          <t xml:space="preserve">Rookie Lava Lamp Autographs</t>
        </is>
      </c>
      <c r="F779" t="str">
        <f>HYPERLINK("https://www.ebay.com/sch/i.html?_nkw=2026+Topps+Chrome+Update+Bryce+Eldridge+auto&amp;mkcid=1&amp;mkrid=711-53200-19255-0&amp;siteid=0&amp;campid=5339157451&amp;toolid=10001&amp;mkevt=1&amp;customid=checklist-xlsx","Find on eBay")</f>
        <v>Find on eBay</v>
      </c>
    </row>
    <row r="780">
      <c r="A780" t="inlineStr">
        <is>
          <t xml:space="preserve">RA-BHO</t>
        </is>
      </c>
      <c r="B780" t="inlineStr">
        <is>
          <t xml:space="preserve">Brady House</t>
        </is>
      </c>
      <c r="C780" t="inlineStr">
        <is>
          <t xml:space="preserve">Washington Nationals</t>
        </is>
      </c>
      <c r="D780" t="inlineStr">
        <is>
          <t xml:space="preserve">Rookie Lava Lamp Autographs</t>
        </is>
      </c>
      <c r="F780" t="str">
        <f>HYPERLINK("https://www.ebay.com/sch/i.html?_nkw=2026+Topps+Chrome+Update+Brady+House+auto&amp;mkcid=1&amp;mkrid=711-53200-19255-0&amp;siteid=0&amp;campid=5339157451&amp;toolid=10001&amp;mkevt=1&amp;customid=checklist-xlsx","Find on eBay")</f>
        <v>Find on eBay</v>
      </c>
    </row>
    <row r="781">
      <c r="A781" t="inlineStr">
        <is>
          <t xml:space="preserve">RA-BM</t>
        </is>
      </c>
      <c r="B781" t="inlineStr">
        <is>
          <t xml:space="preserve">Brice Matthews</t>
        </is>
      </c>
      <c r="C781" t="inlineStr">
        <is>
          <t xml:space="preserve">Houston Astros</t>
        </is>
      </c>
      <c r="D781" t="inlineStr">
        <is>
          <t xml:space="preserve">Rookie Lava Lamp Autographs</t>
        </is>
      </c>
      <c r="F781" t="str">
        <f>HYPERLINK("https://www.ebay.com/sch/i.html?_nkw=2026+Topps+Chrome+Update+Brice+Matthews+auto&amp;mkcid=1&amp;mkrid=711-53200-19255-0&amp;siteid=0&amp;campid=5339157451&amp;toolid=10001&amp;mkevt=1&amp;customid=checklist-xlsx","Find on eBay")</f>
        <v>Find on eBay</v>
      </c>
    </row>
    <row r="782">
      <c r="A782" t="inlineStr">
        <is>
          <t xml:space="preserve">RA-BR</t>
        </is>
      </c>
      <c r="B782" t="inlineStr">
        <is>
          <t xml:space="preserve">Bradgley Rodriguez</t>
        </is>
      </c>
      <c r="C782" t="inlineStr">
        <is>
          <t xml:space="preserve">San Diego Padres</t>
        </is>
      </c>
      <c r="D782" t="inlineStr">
        <is>
          <t xml:space="preserve">Rookie Lava Lamp Autographs</t>
        </is>
      </c>
      <c r="F782" t="str">
        <f>HYPERLINK("https://www.ebay.com/sch/i.html?_nkw=2026+Topps+Chrome+Update+Bradgley+Rodriguez+auto&amp;mkcid=1&amp;mkrid=711-53200-19255-0&amp;siteid=0&amp;campid=5339157451&amp;toolid=10001&amp;mkevt=1&amp;customid=checklist-xlsx","Find on eBay")</f>
        <v>Find on eBay</v>
      </c>
    </row>
    <row r="783">
      <c r="A783" t="inlineStr">
        <is>
          <t xml:space="preserve">RA-BSE</t>
        </is>
      </c>
      <c r="B783" t="inlineStr">
        <is>
          <t xml:space="preserve">Bob Seymour</t>
        </is>
      </c>
      <c r="C783" t="inlineStr">
        <is>
          <t xml:space="preserve">Tampa Bay Rays</t>
        </is>
      </c>
      <c r="D783" t="inlineStr">
        <is>
          <t xml:space="preserve">Rookie Lava Lamp Autographs</t>
        </is>
      </c>
      <c r="F783" t="str">
        <f>HYPERLINK("https://www.ebay.com/sch/i.html?_nkw=2026+Topps+Chrome+Update+Bob+Seymour+auto&amp;mkcid=1&amp;mkrid=711-53200-19255-0&amp;siteid=0&amp;campid=5339157451&amp;toolid=10001&amp;mkevt=1&amp;customid=checklist-xlsx","Find on eBay")</f>
        <v>Find on eBay</v>
      </c>
    </row>
    <row r="784">
      <c r="A784" t="inlineStr">
        <is>
          <t xml:space="preserve">RA-BSP</t>
        </is>
      </c>
      <c r="B784" t="inlineStr">
        <is>
          <t xml:space="preserve">Brandon Sproat</t>
        </is>
      </c>
      <c r="C784" t="inlineStr">
        <is>
          <t xml:space="preserve">New York Mets</t>
        </is>
      </c>
      <c r="D784" t="inlineStr">
        <is>
          <t xml:space="preserve">Rookie Lava Lamp Autographs</t>
        </is>
      </c>
      <c r="F784" t="str">
        <f>HYPERLINK("https://www.ebay.com/sch/i.html?_nkw=2026+Topps+Chrome+Update+Brandon+Sproat+auto&amp;mkcid=1&amp;mkrid=711-53200-19255-0&amp;siteid=0&amp;campid=5339157451&amp;toolid=10001&amp;mkevt=1&amp;customid=checklist-xlsx","Find on eBay")</f>
        <v>Find on eBay</v>
      </c>
    </row>
    <row r="785">
      <c r="A785" t="inlineStr">
        <is>
          <t xml:space="preserve">RA-CB</t>
        </is>
      </c>
      <c r="B785" t="inlineStr">
        <is>
          <t xml:space="preserve">Chase Burns</t>
        </is>
      </c>
      <c r="C785" t="inlineStr">
        <is>
          <t xml:space="preserve">Cincinnati Reds</t>
        </is>
      </c>
      <c r="D785" t="inlineStr">
        <is>
          <t xml:space="preserve">Rookie Lava Lamp Autographs</t>
        </is>
      </c>
      <c r="F785" t="str">
        <f>HYPERLINK("https://www.ebay.com/sch/i.html?_nkw=2026+Topps+Chrome+Update+Chase+Burns+auto&amp;mkcid=1&amp;mkrid=711-53200-19255-0&amp;siteid=0&amp;campid=5339157451&amp;toolid=10001&amp;mkevt=1&amp;customid=checklist-xlsx","Find on eBay")</f>
        <v>Find on eBay</v>
      </c>
    </row>
    <row r="786">
      <c r="A786" t="inlineStr">
        <is>
          <t xml:space="preserve">RA-CBE</t>
        </is>
      </c>
      <c r="B786" t="inlineStr">
        <is>
          <t xml:space="preserve">Carson Benge</t>
        </is>
      </c>
      <c r="C786" t="inlineStr">
        <is>
          <t xml:space="preserve">New York Mets</t>
        </is>
      </c>
      <c r="D786" t="inlineStr">
        <is>
          <t xml:space="preserve">Rookie Lava Lamp Autographs</t>
        </is>
      </c>
      <c r="F786" t="str">
        <f>HYPERLINK("https://www.ebay.com/sch/i.html?_nkw=2026+Topps+Chrome+Update+Carson+Benge+auto&amp;mkcid=1&amp;mkrid=711-53200-19255-0&amp;siteid=0&amp;campid=5339157451&amp;toolid=10001&amp;mkevt=1&amp;customid=checklist-xlsx","Find on eBay")</f>
        <v>Find on eBay</v>
      </c>
    </row>
    <row r="787">
      <c r="A787" t="inlineStr">
        <is>
          <t xml:space="preserve">RA-CCO</t>
        </is>
      </c>
      <c r="B787" t="inlineStr">
        <is>
          <t xml:space="preserve">Carlos Cortes</t>
        </is>
      </c>
      <c r="C787" t="inlineStr">
        <is>
          <t xml:space="preserve">Athletics</t>
        </is>
      </c>
      <c r="D787" t="inlineStr">
        <is>
          <t xml:space="preserve">Rookie Lava Lamp Autographs</t>
        </is>
      </c>
      <c r="F787" t="str">
        <f>HYPERLINK("https://www.ebay.com/sch/i.html?_nkw=2026+Topps+Chrome+Update+Carlos+Cortes+auto&amp;mkcid=1&amp;mkrid=711-53200-19255-0&amp;siteid=0&amp;campid=5339157451&amp;toolid=10001&amp;mkevt=1&amp;customid=checklist-xlsx","Find on eBay")</f>
        <v>Find on eBay</v>
      </c>
    </row>
    <row r="788">
      <c r="A788" t="inlineStr">
        <is>
          <t xml:space="preserve">RA-CD</t>
        </is>
      </c>
      <c r="B788" t="inlineStr">
        <is>
          <t xml:space="preserve">Chase DeLauter</t>
        </is>
      </c>
      <c r="C788" t="inlineStr">
        <is>
          <t xml:space="preserve">Cleveland Guardians</t>
        </is>
      </c>
      <c r="D788" t="inlineStr">
        <is>
          <t xml:space="preserve">Rookie Lava Lamp Autographs</t>
        </is>
      </c>
      <c r="F788" t="str">
        <f>HYPERLINK("https://www.ebay.com/sch/i.html?_nkw=2026+Topps+Chrome+Update+Chase+DeLauter+auto&amp;mkcid=1&amp;mkrid=711-53200-19255-0&amp;siteid=0&amp;campid=5339157451&amp;toolid=10001&amp;mkevt=1&amp;customid=checklist-xlsx","Find on eBay")</f>
        <v>Find on eBay</v>
      </c>
    </row>
    <row r="789">
      <c r="A789" t="inlineStr">
        <is>
          <t xml:space="preserve">RA-CDE</t>
        </is>
      </c>
      <c r="B789" t="inlineStr">
        <is>
          <t xml:space="preserve">Cam Devanney</t>
        </is>
      </c>
      <c r="C789" t="inlineStr">
        <is>
          <t xml:space="preserve">Pittsburgh Pirates</t>
        </is>
      </c>
      <c r="D789" t="inlineStr">
        <is>
          <t xml:space="preserve">Rookie Lava Lamp Autographs</t>
        </is>
      </c>
      <c r="F789" t="str">
        <f>HYPERLINK("https://www.ebay.com/sch/i.html?_nkw=2026+Topps+Chrome+Update+Cam+Devanney+auto&amp;mkcid=1&amp;mkrid=711-53200-19255-0&amp;siteid=0&amp;campid=5339157451&amp;toolid=10001&amp;mkevt=1&amp;customid=checklist-xlsx","Find on eBay")</f>
        <v>Find on eBay</v>
      </c>
    </row>
    <row r="790">
      <c r="A790" t="inlineStr">
        <is>
          <t xml:space="preserve">RA-CEA</t>
        </is>
      </c>
      <c r="B790" t="inlineStr">
        <is>
          <t xml:space="preserve">Connelly Early</t>
        </is>
      </c>
      <c r="C790" t="inlineStr">
        <is>
          <t xml:space="preserve">Boston Red Sox</t>
        </is>
      </c>
      <c r="D790" t="inlineStr">
        <is>
          <t xml:space="preserve">Rookie Lava Lamp Autographs</t>
        </is>
      </c>
      <c r="F790" t="str">
        <f>HYPERLINK("https://www.ebay.com/sch/i.html?_nkw=2026+Topps+Chrome+Update+Connelly+Early+auto&amp;mkcid=1&amp;mkrid=711-53200-19255-0&amp;siteid=0&amp;campid=5339157451&amp;toolid=10001&amp;mkevt=1&amp;customid=checklist-xlsx","Find on eBay")</f>
        <v>Find on eBay</v>
      </c>
    </row>
    <row r="791">
      <c r="A791" t="inlineStr">
        <is>
          <t xml:space="preserve">RA-CF</t>
        </is>
      </c>
      <c r="B791" t="inlineStr">
        <is>
          <t xml:space="preserve">Cody Freeman</t>
        </is>
      </c>
      <c r="C791" t="inlineStr">
        <is>
          <t xml:space="preserve">Texas Rangers</t>
        </is>
      </c>
      <c r="D791" t="inlineStr">
        <is>
          <t xml:space="preserve">Rookie Lava Lamp Autographs</t>
        </is>
      </c>
      <c r="F791" t="str">
        <f>HYPERLINK("https://www.ebay.com/sch/i.html?_nkw=2026+Topps+Chrome+Update+Cody+Freeman+auto&amp;mkcid=1&amp;mkrid=711-53200-19255-0&amp;siteid=0&amp;campid=5339157451&amp;toolid=10001&amp;mkevt=1&amp;customid=checklist-xlsx","Find on eBay")</f>
        <v>Find on eBay</v>
      </c>
    </row>
    <row r="792">
      <c r="A792" t="inlineStr">
        <is>
          <t xml:space="preserve">RA-CJ</t>
        </is>
      </c>
      <c r="B792" t="inlineStr">
        <is>
          <t xml:space="preserve">Carter Jensen</t>
        </is>
      </c>
      <c r="C792" t="inlineStr">
        <is>
          <t xml:space="preserve">Kansas City Royals</t>
        </is>
      </c>
      <c r="D792" t="inlineStr">
        <is>
          <t xml:space="preserve">Rookie Lava Lamp Autographs</t>
        </is>
      </c>
      <c r="F792" t="str">
        <f>HYPERLINK("https://www.ebay.com/sch/i.html?_nkw=2026+Topps+Chrome+Update+Carter+Jensen+auto&amp;mkcid=1&amp;mkrid=711-53200-19255-0&amp;siteid=0&amp;campid=5339157451&amp;toolid=10001&amp;mkevt=1&amp;customid=checklist-xlsx","Find on eBay")</f>
        <v>Find on eBay</v>
      </c>
    </row>
    <row r="793">
      <c r="A793" t="inlineStr">
        <is>
          <t xml:space="preserve">RA-CK</t>
        </is>
      </c>
      <c r="B793" t="inlineStr">
        <is>
          <t xml:space="preserve">CJ Kayfus</t>
        </is>
      </c>
      <c r="C793" t="inlineStr">
        <is>
          <t xml:space="preserve">Cleveland Guardians</t>
        </is>
      </c>
      <c r="D793" t="inlineStr">
        <is>
          <t xml:space="preserve">Rookie Lava Lamp Autographs</t>
        </is>
      </c>
      <c r="F793" t="str">
        <f>HYPERLINK("https://www.ebay.com/sch/i.html?_nkw=2026+Topps+Chrome+Update+CJ+Kayfus+auto&amp;mkcid=1&amp;mkrid=711-53200-19255-0&amp;siteid=0&amp;campid=5339157451&amp;toolid=10001&amp;mkevt=1&amp;customid=checklist-xlsx","Find on eBay")</f>
        <v>Find on eBay</v>
      </c>
    </row>
    <row r="794">
      <c r="A794" t="inlineStr">
        <is>
          <t xml:space="preserve">RA-CM</t>
        </is>
      </c>
      <c r="B794" t="inlineStr">
        <is>
          <t xml:space="preserve">Colson Montgomery</t>
        </is>
      </c>
      <c r="C794" t="inlineStr">
        <is>
          <t xml:space="preserve">Chicago White Sox</t>
        </is>
      </c>
      <c r="D794" t="inlineStr">
        <is>
          <t xml:space="preserve">Rookie Lava Lamp Autographs</t>
        </is>
      </c>
      <c r="F794" t="str">
        <f>HYPERLINK("https://www.ebay.com/sch/i.html?_nkw=2026+Topps+Chrome+Update+Colson+Montgomery+auto&amp;mkcid=1&amp;mkrid=711-53200-19255-0&amp;siteid=0&amp;campid=5339157451&amp;toolid=10001&amp;mkevt=1&amp;customid=checklist-xlsx","Find on eBay")</f>
        <v>Find on eBay</v>
      </c>
    </row>
    <row r="795">
      <c r="A795" t="inlineStr">
        <is>
          <t xml:space="preserve">RA-CMO</t>
        </is>
      </c>
      <c r="B795" t="inlineStr">
        <is>
          <t xml:space="preserve">Christian Moore</t>
        </is>
      </c>
      <c r="C795" t="inlineStr">
        <is>
          <t xml:space="preserve">Los Angeles Angels</t>
        </is>
      </c>
      <c r="D795" t="inlineStr">
        <is>
          <t xml:space="preserve">Rookie Lava Lamp Autographs</t>
        </is>
      </c>
      <c r="F795" t="str">
        <f>HYPERLINK("https://www.ebay.com/sch/i.html?_nkw=2026+Topps+Chrome+Update+Christian+Moore+auto&amp;mkcid=1&amp;mkrid=711-53200-19255-0&amp;siteid=0&amp;campid=5339157451&amp;toolid=10001&amp;mkevt=1&amp;customid=checklist-xlsx","Find on eBay")</f>
        <v>Find on eBay</v>
      </c>
    </row>
    <row r="796">
      <c r="A796" t="inlineStr">
        <is>
          <t xml:space="preserve">RA-CP</t>
        </is>
      </c>
      <c r="B796" t="inlineStr">
        <is>
          <t xml:space="preserve">Connor Prielipp</t>
        </is>
      </c>
      <c r="C796" t="inlineStr">
        <is>
          <t xml:space="preserve">Minnesota Twins</t>
        </is>
      </c>
      <c r="D796" t="inlineStr">
        <is>
          <t xml:space="preserve">Rookie Lava Lamp Autographs</t>
        </is>
      </c>
      <c r="F796" t="str">
        <f>HYPERLINK("https://www.ebay.com/sch/i.html?_nkw=2026+Topps+Chrome+Update+Connor+Prielipp+auto&amp;mkcid=1&amp;mkrid=711-53200-19255-0&amp;siteid=0&amp;campid=5339157451&amp;toolid=10001&amp;mkevt=1&amp;customid=checklist-xlsx","Find on eBay")</f>
        <v>Find on eBay</v>
      </c>
    </row>
    <row r="797">
      <c r="A797" t="inlineStr">
        <is>
          <t xml:space="preserve">RA-CPR</t>
        </is>
      </c>
      <c r="B797" t="inlineStr">
        <is>
          <t xml:space="preserve">César Prieto</t>
        </is>
      </c>
      <c r="C797" t="inlineStr">
        <is>
          <t xml:space="preserve">St. Louis Cardinals</t>
        </is>
      </c>
      <c r="D797" t="inlineStr">
        <is>
          <t xml:space="preserve">Rookie Lava Lamp Autographs</t>
        </is>
      </c>
      <c r="F797" t="str">
        <f>HYPERLINK("https://www.ebay.com/sch/i.html?_nkw=2026+Topps+Chrome+Update+C%C3%A9sar+Prieto+auto&amp;mkcid=1&amp;mkrid=711-53200-19255-0&amp;siteid=0&amp;campid=5339157451&amp;toolid=10001&amp;mkevt=1&amp;customid=checklist-xlsx","Find on eBay")</f>
        <v>Find on eBay</v>
      </c>
    </row>
    <row r="798">
      <c r="A798" t="inlineStr">
        <is>
          <t xml:space="preserve">RA-CRW</t>
        </is>
      </c>
      <c r="B798" t="inlineStr">
        <is>
          <t xml:space="preserve">Justin Crawford</t>
        </is>
      </c>
      <c r="C798" t="inlineStr">
        <is>
          <t xml:space="preserve">Philadelphia Phillies</t>
        </is>
      </c>
      <c r="D798" t="inlineStr">
        <is>
          <t xml:space="preserve">Rookie Lava Lamp Autographs</t>
        </is>
      </c>
      <c r="F798" t="str">
        <f>HYPERLINK("https://www.ebay.com/sch/i.html?_nkw=2026+Topps+Chrome+Update+Justin+Crawford+auto&amp;mkcid=1&amp;mkrid=711-53200-19255-0&amp;siteid=0&amp;campid=5339157451&amp;toolid=10001&amp;mkevt=1&amp;customid=checklist-xlsx","Find on eBay")</f>
        <v>Find on eBay</v>
      </c>
    </row>
    <row r="799">
      <c r="A799" t="inlineStr">
        <is>
          <t xml:space="preserve">RA-CS</t>
        </is>
      </c>
      <c r="B799" t="inlineStr">
        <is>
          <t xml:space="preserve">Carson Seymour</t>
        </is>
      </c>
      <c r="C799" t="inlineStr">
        <is>
          <t xml:space="preserve">San Francisco Giants</t>
        </is>
      </c>
      <c r="D799" t="inlineStr">
        <is>
          <t xml:space="preserve">Rookie Lava Lamp Autographs</t>
        </is>
      </c>
      <c r="F799" t="str">
        <f>HYPERLINK("https://www.ebay.com/sch/i.html?_nkw=2026+Topps+Chrome+Update+Carson+Seymour+auto&amp;mkcid=1&amp;mkrid=711-53200-19255-0&amp;siteid=0&amp;campid=5339157451&amp;toolid=10001&amp;mkevt=1&amp;customid=checklist-xlsx","Find on eBay")</f>
        <v>Find on eBay</v>
      </c>
    </row>
    <row r="800">
      <c r="A800" t="inlineStr">
        <is>
          <t xml:space="preserve">RA-CSC</t>
        </is>
      </c>
      <c r="B800" t="inlineStr">
        <is>
          <t xml:space="preserve">Cam Schlittler</t>
        </is>
      </c>
      <c r="C800" t="inlineStr">
        <is>
          <t xml:space="preserve">New York Yankees</t>
        </is>
      </c>
      <c r="D800" t="inlineStr">
        <is>
          <t xml:space="preserve">Rookie Lava Lamp Autographs</t>
        </is>
      </c>
      <c r="F800" t="str">
        <f>HYPERLINK("https://www.ebay.com/sch/i.html?_nkw=2026+Topps+Chrome+Update+Cam+Schlittler+auto&amp;mkcid=1&amp;mkrid=711-53200-19255-0&amp;siteid=0&amp;campid=5339157451&amp;toolid=10001&amp;mkevt=1&amp;customid=checklist-xlsx","Find on eBay")</f>
        <v>Find on eBay</v>
      </c>
    </row>
    <row r="801">
      <c r="A801" t="inlineStr">
        <is>
          <t xml:space="preserve">RA-CST</t>
        </is>
      </c>
      <c r="B801" t="inlineStr">
        <is>
          <t xml:space="preserve">Chad Stevens</t>
        </is>
      </c>
      <c r="C801" t="inlineStr">
        <is>
          <t xml:space="preserve">Los Angeles Angels</t>
        </is>
      </c>
      <c r="D801" t="inlineStr">
        <is>
          <t xml:space="preserve">Rookie Lava Lamp Autographs</t>
        </is>
      </c>
      <c r="F801" t="str">
        <f>HYPERLINK("https://www.ebay.com/sch/i.html?_nkw=2026+Topps+Chrome+Update+Chad+Stevens+auto&amp;mkcid=1&amp;mkrid=711-53200-19255-0&amp;siteid=0&amp;campid=5339157451&amp;toolid=10001&amp;mkevt=1&amp;customid=checklist-xlsx","Find on eBay")</f>
        <v>Find on eBay</v>
      </c>
    </row>
    <row r="802">
      <c r="A802" t="inlineStr">
        <is>
          <t xml:space="preserve">RA-CT</t>
        </is>
      </c>
      <c r="B802" t="inlineStr">
        <is>
          <t xml:space="preserve">Colby Thomas</t>
        </is>
      </c>
      <c r="C802" t="inlineStr">
        <is>
          <t xml:space="preserve">Athletics</t>
        </is>
      </c>
      <c r="D802" t="inlineStr">
        <is>
          <t xml:space="preserve">Rookie Lava Lamp Autographs</t>
        </is>
      </c>
      <c r="F802" t="str">
        <f>HYPERLINK("https://www.ebay.com/sch/i.html?_nkw=2026+Topps+Chrome+Update+Colby+Thomas+auto&amp;mkcid=1&amp;mkrid=711-53200-19255-0&amp;siteid=0&amp;campid=5339157451&amp;toolid=10001&amp;mkevt=1&amp;customid=checklist-xlsx","Find on eBay")</f>
        <v>Find on eBay</v>
      </c>
    </row>
    <row r="803">
      <c r="A803" t="inlineStr">
        <is>
          <t xml:space="preserve">RA-CW</t>
        </is>
      </c>
      <c r="B803" t="inlineStr">
        <is>
          <t xml:space="preserve">Carson Whisenhunt</t>
        </is>
      </c>
      <c r="C803" t="inlineStr">
        <is>
          <t xml:space="preserve">San Francisco Giants</t>
        </is>
      </c>
      <c r="D803" t="inlineStr">
        <is>
          <t xml:space="preserve">Rookie Lava Lamp Autographs</t>
        </is>
      </c>
      <c r="F803" t="str">
        <f>HYPERLINK("https://www.ebay.com/sch/i.html?_nkw=2026+Topps+Chrome+Update+Carson+Whisenhunt+auto&amp;mkcid=1&amp;mkrid=711-53200-19255-0&amp;siteid=0&amp;campid=5339157451&amp;toolid=10001&amp;mkevt=1&amp;customid=checklist-xlsx","Find on eBay")</f>
        <v>Find on eBay</v>
      </c>
    </row>
    <row r="804">
      <c r="A804" t="inlineStr">
        <is>
          <t xml:space="preserve">RA-CWS</t>
        </is>
      </c>
      <c r="B804" t="inlineStr">
        <is>
          <t xml:space="preserve">Carson Williams</t>
        </is>
      </c>
      <c r="C804" t="inlineStr">
        <is>
          <t xml:space="preserve">Tampa Bay Rays</t>
        </is>
      </c>
      <c r="D804" t="inlineStr">
        <is>
          <t xml:space="preserve">Rookie Lava Lamp Autographs</t>
        </is>
      </c>
      <c r="F804" t="str">
        <f>HYPERLINK("https://www.ebay.com/sch/i.html?_nkw=2026+Topps+Chrome+Update+Carson+Williams+auto&amp;mkcid=1&amp;mkrid=711-53200-19255-0&amp;siteid=0&amp;campid=5339157451&amp;toolid=10001&amp;mkevt=1&amp;customid=checklist-xlsx","Find on eBay")</f>
        <v>Find on eBay</v>
      </c>
    </row>
    <row r="805">
      <c r="A805" t="inlineStr">
        <is>
          <t xml:space="preserve">RA-CY</t>
        </is>
      </c>
      <c r="B805" t="inlineStr">
        <is>
          <t xml:space="preserve">Cole Young</t>
        </is>
      </c>
      <c r="C805" t="inlineStr">
        <is>
          <t xml:space="preserve">Seattle Mariners</t>
        </is>
      </c>
      <c r="D805" t="inlineStr">
        <is>
          <t xml:space="preserve">Rookie Lava Lamp Autographs</t>
        </is>
      </c>
      <c r="F805" t="str">
        <f>HYPERLINK("https://www.ebay.com/sch/i.html?_nkw=2026+Topps+Chrome+Update+Cole+Young+auto&amp;mkcid=1&amp;mkrid=711-53200-19255-0&amp;siteid=0&amp;campid=5339157451&amp;toolid=10001&amp;mkevt=1&amp;customid=checklist-xlsx","Find on eBay")</f>
        <v>Find on eBay</v>
      </c>
    </row>
    <row r="806">
      <c r="A806" t="inlineStr">
        <is>
          <t xml:space="preserve">RA-DB</t>
        </is>
      </c>
      <c r="B806" t="inlineStr">
        <is>
          <t xml:space="preserve">Dylan Beavers</t>
        </is>
      </c>
      <c r="C806" t="inlineStr">
        <is>
          <t xml:space="preserve">Baltimore Orioles</t>
        </is>
      </c>
      <c r="D806" t="inlineStr">
        <is>
          <t xml:space="preserve">Rookie Lava Lamp Autographs</t>
        </is>
      </c>
      <c r="F806" t="str">
        <f>HYPERLINK("https://www.ebay.com/sch/i.html?_nkw=2026+Topps+Chrome+Update+Dylan+Beavers+auto&amp;mkcid=1&amp;mkrid=711-53200-19255-0&amp;siteid=0&amp;campid=5339157451&amp;toolid=10001&amp;mkevt=1&amp;customid=checklist-xlsx","Find on eBay")</f>
        <v>Find on eBay</v>
      </c>
    </row>
    <row r="807">
      <c r="A807" t="inlineStr">
        <is>
          <t xml:space="preserve">RA-DF</t>
        </is>
      </c>
      <c r="B807" t="inlineStr">
        <is>
          <t xml:space="preserve">Dax Fulton</t>
        </is>
      </c>
      <c r="C807" t="inlineStr">
        <is>
          <t xml:space="preserve">Miami Marlins</t>
        </is>
      </c>
      <c r="D807" t="inlineStr">
        <is>
          <t xml:space="preserve">Rookie Lava Lamp Autographs</t>
        </is>
      </c>
      <c r="F807" t="str">
        <f>HYPERLINK("https://www.ebay.com/sch/i.html?_nkw=2026+Topps+Chrome+Update+Dax+Fulton+auto&amp;mkcid=1&amp;mkrid=711-53200-19255-0&amp;siteid=0&amp;campid=5339157451&amp;toolid=10001&amp;mkevt=1&amp;customid=checklist-xlsx","Find on eBay")</f>
        <v>Find on eBay</v>
      </c>
    </row>
    <row r="808">
      <c r="A808" t="inlineStr">
        <is>
          <t xml:space="preserve">RA-DFU</t>
        </is>
      </c>
      <c r="B808" t="inlineStr">
        <is>
          <t xml:space="preserve">Didier Fuentes</t>
        </is>
      </c>
      <c r="C808" t="inlineStr">
        <is>
          <t xml:space="preserve">Atlanta Braves</t>
        </is>
      </c>
      <c r="D808" t="inlineStr">
        <is>
          <t xml:space="preserve">Rookie Lava Lamp Autographs</t>
        </is>
      </c>
      <c r="F808" t="str">
        <f>HYPERLINK("https://www.ebay.com/sch/i.html?_nkw=2026+Topps+Chrome+Update+Didier+Fuentes+auto&amp;mkcid=1&amp;mkrid=711-53200-19255-0&amp;siteid=0&amp;campid=5339157451&amp;toolid=10001&amp;mkevt=1&amp;customid=checklist-xlsx","Find on eBay")</f>
        <v>Find on eBay</v>
      </c>
    </row>
    <row r="809">
      <c r="A809" t="inlineStr">
        <is>
          <t xml:space="preserve">RA-DG</t>
        </is>
      </c>
      <c r="B809" t="inlineStr">
        <is>
          <t xml:space="preserve">Denzer Guzman</t>
        </is>
      </c>
      <c r="C809" t="inlineStr">
        <is>
          <t xml:space="preserve">Los Angeles Angels</t>
        </is>
      </c>
      <c r="D809" t="inlineStr">
        <is>
          <t xml:space="preserve">Rookie Lava Lamp Autographs</t>
        </is>
      </c>
      <c r="F809" t="str">
        <f>HYPERLINK("https://www.ebay.com/sch/i.html?_nkw=2026+Topps+Chrome+Update+Denzer+Guzman+auto&amp;mkcid=1&amp;mkrid=711-53200-19255-0&amp;siteid=0&amp;campid=5339157451&amp;toolid=10001&amp;mkevt=1&amp;customid=checklist-xlsx","Find on eBay")</f>
        <v>Find on eBay</v>
      </c>
    </row>
    <row r="810">
      <c r="A810" t="inlineStr">
        <is>
          <t xml:space="preserve">RA-DGI</t>
        </is>
      </c>
      <c r="B810" t="inlineStr">
        <is>
          <t xml:space="preserve">Drew Gilbert</t>
        </is>
      </c>
      <c r="C810" t="inlineStr">
        <is>
          <t xml:space="preserve">San Francisco Giants</t>
        </is>
      </c>
      <c r="D810" t="inlineStr">
        <is>
          <t xml:space="preserve">Rookie Lava Lamp Autographs</t>
        </is>
      </c>
      <c r="F810" t="str">
        <f>HYPERLINK("https://www.ebay.com/sch/i.html?_nkw=2026+Topps+Chrome+Update+Drew+Gilbert+auto&amp;mkcid=1&amp;mkrid=711-53200-19255-0&amp;siteid=0&amp;campid=5339157451&amp;toolid=10001&amp;mkevt=1&amp;customid=checklist-xlsx","Find on eBay")</f>
        <v>Find on eBay</v>
      </c>
    </row>
    <row r="811">
      <c r="A811" t="inlineStr">
        <is>
          <t xml:space="preserve">RA-DH</t>
        </is>
      </c>
      <c r="B811" t="inlineStr">
        <is>
          <t xml:space="preserve">Dom Hamel</t>
        </is>
      </c>
      <c r="C811" t="inlineStr">
        <is>
          <t xml:space="preserve">Texas Rangers</t>
        </is>
      </c>
      <c r="D811" t="inlineStr">
        <is>
          <t xml:space="preserve">Rookie Lava Lamp Autographs</t>
        </is>
      </c>
      <c r="F811" t="str">
        <f>HYPERLINK("https://www.ebay.com/sch/i.html?_nkw=2026+Topps+Chrome+Update+Dom+Hamel+auto&amp;mkcid=1&amp;mkrid=711-53200-19255-0&amp;siteid=0&amp;campid=5339157451&amp;toolid=10001&amp;mkevt=1&amp;customid=checklist-xlsx","Find on eBay")</f>
        <v>Find on eBay</v>
      </c>
    </row>
    <row r="812">
      <c r="A812" t="inlineStr">
        <is>
          <t xml:space="preserve">RA-DSM</t>
        </is>
      </c>
      <c r="B812" t="inlineStr">
        <is>
          <t xml:space="preserve">Dylan Smith</t>
        </is>
      </c>
      <c r="C812" t="inlineStr">
        <is>
          <t xml:space="preserve">Detroit Tigers</t>
        </is>
      </c>
      <c r="D812" t="inlineStr">
        <is>
          <t xml:space="preserve">Rookie Lava Lamp Autographs</t>
        </is>
      </c>
      <c r="F812" t="str">
        <f>HYPERLINK("https://www.ebay.com/sch/i.html?_nkw=2026+Topps+Chrome+Update+Dylan+Smith+auto&amp;mkcid=1&amp;mkrid=711-53200-19255-0&amp;siteid=0&amp;campid=5339157451&amp;toolid=10001&amp;mkevt=1&amp;customid=checklist-xlsx","Find on eBay")</f>
        <v>Find on eBay</v>
      </c>
    </row>
    <row r="813">
      <c r="A813" t="inlineStr">
        <is>
          <t xml:space="preserve">RA-EN</t>
        </is>
      </c>
      <c r="B813" t="inlineStr">
        <is>
          <t xml:space="preserve">Eduarniel Núñez</t>
        </is>
      </c>
      <c r="C813" t="inlineStr">
        <is>
          <t xml:space="preserve">Athletics</t>
        </is>
      </c>
      <c r="D813" t="inlineStr">
        <is>
          <t xml:space="preserve">Rookie Lava Lamp Autographs</t>
        </is>
      </c>
      <c r="F813" t="str">
        <f>HYPERLINK("https://www.ebay.com/sch/i.html?_nkw=2026+Topps+Chrome+Update+Eduarniel+N%C3%BA%C3%B1ez+auto&amp;mkcid=1&amp;mkrid=711-53200-19255-0&amp;siteid=0&amp;campid=5339157451&amp;toolid=10001&amp;mkevt=1&amp;customid=checklist-xlsx","Find on eBay")</f>
        <v>Find on eBay</v>
      </c>
    </row>
    <row r="814">
      <c r="A814" t="inlineStr">
        <is>
          <t xml:space="preserve">RA-GE</t>
        </is>
      </c>
      <c r="B814" t="inlineStr">
        <is>
          <t xml:space="preserve">George Valera</t>
        </is>
      </c>
      <c r="C814" t="inlineStr">
        <is>
          <t xml:space="preserve">Cleveland Guardians</t>
        </is>
      </c>
      <c r="D814" t="inlineStr">
        <is>
          <t xml:space="preserve">Rookie Lava Lamp Autographs</t>
        </is>
      </c>
      <c r="F814" t="str">
        <f>HYPERLINK("https://www.ebay.com/sch/i.html?_nkw=2026+Topps+Chrome+Update+George+Valera+auto&amp;mkcid=1&amp;mkrid=711-53200-19255-0&amp;siteid=0&amp;campid=5339157451&amp;toolid=10001&amp;mkevt=1&amp;customid=checklist-xlsx","Find on eBay")</f>
        <v>Find on eBay</v>
      </c>
    </row>
    <row r="815">
      <c r="A815" t="inlineStr">
        <is>
          <t xml:space="preserve">RA-GK</t>
        </is>
      </c>
      <c r="B815" t="inlineStr">
        <is>
          <t xml:space="preserve">George Klassen</t>
        </is>
      </c>
      <c r="C815" t="inlineStr">
        <is>
          <t xml:space="preserve">Los Angeles Angels</t>
        </is>
      </c>
      <c r="D815" t="inlineStr">
        <is>
          <t xml:space="preserve">Rookie Lava Lamp Autographs</t>
        </is>
      </c>
      <c r="F815" t="str">
        <f>HYPERLINK("https://www.ebay.com/sch/i.html?_nkw=2026+Topps+Chrome+Update+George+Klassen+auto&amp;mkcid=1&amp;mkrid=711-53200-19255-0&amp;siteid=0&amp;campid=5339157451&amp;toolid=10001&amp;mkevt=1&amp;customid=checklist-xlsx","Find on eBay")</f>
        <v>Find on eBay</v>
      </c>
    </row>
    <row r="816">
      <c r="A816" t="inlineStr">
        <is>
          <t xml:space="preserve">RA-GT</t>
        </is>
      </c>
      <c r="B816" t="inlineStr">
        <is>
          <t xml:space="preserve">Grant Taylor</t>
        </is>
      </c>
      <c r="C816" t="inlineStr">
        <is>
          <t xml:space="preserve">Chicago White Sox</t>
        </is>
      </c>
      <c r="D816" t="inlineStr">
        <is>
          <t xml:space="preserve">Rookie Lava Lamp Autographs</t>
        </is>
      </c>
      <c r="F816" t="str">
        <f>HYPERLINK("https://www.ebay.com/sch/i.html?_nkw=2026+Topps+Chrome+Update+Grant+Taylor+auto&amp;mkcid=1&amp;mkrid=711-53200-19255-0&amp;siteid=0&amp;campid=5339157451&amp;toolid=10001&amp;mkevt=1&amp;customid=checklist-xlsx","Find on eBay")</f>
        <v>Find on eBay</v>
      </c>
    </row>
    <row r="817">
      <c r="A817" t="inlineStr">
        <is>
          <t xml:space="preserve">RA-HBA</t>
        </is>
      </c>
      <c r="B817" t="inlineStr">
        <is>
          <t xml:space="preserve">Hunter Barco</t>
        </is>
      </c>
      <c r="C817" t="inlineStr">
        <is>
          <t xml:space="preserve">Pittsburgh Pirates</t>
        </is>
      </c>
      <c r="D817" t="inlineStr">
        <is>
          <t xml:space="preserve">Rookie Lava Lamp Autographs</t>
        </is>
      </c>
      <c r="F817" t="str">
        <f>HYPERLINK("https://www.ebay.com/sch/i.html?_nkw=2026+Topps+Chrome+Update+Hunter+Barco+auto&amp;mkcid=1&amp;mkrid=711-53200-19255-0&amp;siteid=0&amp;campid=5339157451&amp;toolid=10001&amp;mkevt=1&amp;customid=checklist-xlsx","Find on eBay")</f>
        <v>Find on eBay</v>
      </c>
    </row>
    <row r="818">
      <c r="A818" t="inlineStr">
        <is>
          <t xml:space="preserve">RA-HF</t>
        </is>
      </c>
      <c r="B818" t="inlineStr">
        <is>
          <t xml:space="preserve">Harry Ford</t>
        </is>
      </c>
      <c r="C818" t="inlineStr">
        <is>
          <t xml:space="preserve">Washington Nationals</t>
        </is>
      </c>
      <c r="D818" t="inlineStr">
        <is>
          <t xml:space="preserve">Rookie Lava Lamp Autographs</t>
        </is>
      </c>
      <c r="F818" t="str">
        <f>HYPERLINK("https://www.ebay.com/sch/i.html?_nkw=2026+Topps+Chrome+Update+Harry+Ford+auto&amp;mkcid=1&amp;mkrid=711-53200-19255-0&amp;siteid=0&amp;campid=5339157451&amp;toolid=10001&amp;mkevt=1&amp;customid=checklist-xlsx","Find on eBay")</f>
        <v>Find on eBay</v>
      </c>
    </row>
    <row r="819">
      <c r="A819" t="inlineStr">
        <is>
          <t xml:space="preserve">RA-HH</t>
        </is>
      </c>
      <c r="B819" t="inlineStr">
        <is>
          <t xml:space="preserve">Hayden Harris</t>
        </is>
      </c>
      <c r="C819" t="inlineStr">
        <is>
          <t xml:space="preserve">Atlanta Braves</t>
        </is>
      </c>
      <c r="D819" t="inlineStr">
        <is>
          <t xml:space="preserve">Rookie Lava Lamp Autographs</t>
        </is>
      </c>
      <c r="F819" t="str">
        <f>HYPERLINK("https://www.ebay.com/sch/i.html?_nkw=2026+Topps+Chrome+Update+Hayden+Harris+auto&amp;mkcid=1&amp;mkrid=711-53200-19255-0&amp;siteid=0&amp;campid=5339157451&amp;toolid=10001&amp;mkevt=1&amp;customid=checklist-xlsx","Find on eBay")</f>
        <v>Find on eBay</v>
      </c>
    </row>
    <row r="820">
      <c r="A820" t="inlineStr">
        <is>
          <t xml:space="preserve">RA-HHE</t>
        </is>
      </c>
      <c r="B820" t="inlineStr">
        <is>
          <t xml:space="preserve">Heriberto Hernández</t>
        </is>
      </c>
      <c r="C820" t="inlineStr">
        <is>
          <t xml:space="preserve">Miami Marlins</t>
        </is>
      </c>
      <c r="D820" t="inlineStr">
        <is>
          <t xml:space="preserve">Rookie Lava Lamp Autographs</t>
        </is>
      </c>
      <c r="F820" t="str">
        <f>HYPERLINK("https://www.ebay.com/sch/i.html?_nkw=2026+Topps+Chrome+Update+Heriberto+Hern%C3%A1ndez+auto&amp;mkcid=1&amp;mkrid=711-53200-19255-0&amp;siteid=0&amp;campid=5339157451&amp;toolid=10001&amp;mkevt=1&amp;customid=checklist-xlsx","Find on eBay")</f>
        <v>Find on eBay</v>
      </c>
    </row>
    <row r="821">
      <c r="A821" t="inlineStr">
        <is>
          <t xml:space="preserve">RA-HL</t>
        </is>
      </c>
      <c r="B821" t="inlineStr">
        <is>
          <t xml:space="preserve">Hao-Yu Lee</t>
        </is>
      </c>
      <c r="C821" t="inlineStr">
        <is>
          <t xml:space="preserve">Detroit Tigers</t>
        </is>
      </c>
      <c r="D821" t="inlineStr">
        <is>
          <t xml:space="preserve">Rookie Lava Lamp Autographs</t>
        </is>
      </c>
      <c r="F821" t="str">
        <f>HYPERLINK("https://www.ebay.com/sch/i.html?_nkw=2026+Topps+Chrome+Update+Hao-Yu+Lee+auto&amp;mkcid=1&amp;mkrid=711-53200-19255-0&amp;siteid=0&amp;campid=5339157451&amp;toolid=10001&amp;mkevt=1&amp;customid=checklist-xlsx","Find on eBay")</f>
        <v>Find on eBay</v>
      </c>
    </row>
    <row r="822">
      <c r="A822" t="inlineStr">
        <is>
          <t xml:space="preserve">RA-IMA</t>
        </is>
      </c>
      <c r="B822" t="inlineStr">
        <is>
          <t xml:space="preserve">Tatsuya Imai</t>
        </is>
      </c>
      <c r="C822" t="inlineStr">
        <is>
          <t xml:space="preserve">Houston Astros</t>
        </is>
      </c>
      <c r="D822" t="inlineStr">
        <is>
          <t xml:space="preserve">Rookie Lava Lamp Autographs</t>
        </is>
      </c>
      <c r="F822" t="str">
        <f>HYPERLINK("https://www.ebay.com/sch/i.html?_nkw=2026+Topps+Chrome+Update+Tatsuya+Imai+auto&amp;mkcid=1&amp;mkrid=711-53200-19255-0&amp;siteid=0&amp;campid=5339157451&amp;toolid=10001&amp;mkevt=1&amp;customid=checklist-xlsx","Find on eBay")</f>
        <v>Find on eBay</v>
      </c>
    </row>
    <row r="823">
      <c r="A823" t="inlineStr">
        <is>
          <t xml:space="preserve">RA-JC</t>
        </is>
      </c>
      <c r="B823" t="inlineStr">
        <is>
          <t xml:space="preserve">Jac Caglianone</t>
        </is>
      </c>
      <c r="C823" t="inlineStr">
        <is>
          <t xml:space="preserve">Kansas City Royals</t>
        </is>
      </c>
      <c r="D823" t="inlineStr">
        <is>
          <t xml:space="preserve">Rookie Lava Lamp Autographs</t>
        </is>
      </c>
      <c r="F823" t="str">
        <f>HYPERLINK("https://www.ebay.com/sch/i.html?_nkw=2026+Topps+Chrome+Update+Jac+Caglianone+auto&amp;mkcid=1&amp;mkrid=711-53200-19255-0&amp;siteid=0&amp;campid=5339157451&amp;toolid=10001&amp;mkevt=1&amp;customid=checklist-xlsx","Find on eBay")</f>
        <v>Find on eBay</v>
      </c>
    </row>
    <row r="824">
      <c r="A824" t="inlineStr">
        <is>
          <t xml:space="preserve">RA-JCO</t>
        </is>
      </c>
      <c r="B824" t="inlineStr">
        <is>
          <t xml:space="preserve">Jose Corniell</t>
        </is>
      </c>
      <c r="C824" t="inlineStr">
        <is>
          <t xml:space="preserve">Texas Rangers</t>
        </is>
      </c>
      <c r="D824" t="inlineStr">
        <is>
          <t xml:space="preserve">Rookie Lava Lamp Autographs</t>
        </is>
      </c>
      <c r="F824" t="str">
        <f>HYPERLINK("https://www.ebay.com/sch/i.html?_nkw=2026+Topps+Chrome+Update+Jose+Corniell+auto&amp;mkcid=1&amp;mkrid=711-53200-19255-0&amp;siteid=0&amp;campid=5339157451&amp;toolid=10001&amp;mkevt=1&amp;customid=checklist-xlsx","Find on eBay")</f>
        <v>Find on eBay</v>
      </c>
    </row>
    <row r="825">
      <c r="A825" t="inlineStr">
        <is>
          <t xml:space="preserve">RA-JCR</t>
        </is>
      </c>
      <c r="B825" t="inlineStr">
        <is>
          <t xml:space="preserve">Jimmy Crooks</t>
        </is>
      </c>
      <c r="C825" t="inlineStr">
        <is>
          <t xml:space="preserve">St. Louis Cardinals</t>
        </is>
      </c>
      <c r="D825" t="inlineStr">
        <is>
          <t xml:space="preserve">Rookie Lava Lamp Autographs</t>
        </is>
      </c>
      <c r="F825" t="str">
        <f>HYPERLINK("https://www.ebay.com/sch/i.html?_nkw=2026+Topps+Chrome+Update+Jimmy+Crooks+auto&amp;mkcid=1&amp;mkrid=711-53200-19255-0&amp;siteid=0&amp;campid=5339157451&amp;toolid=10001&amp;mkevt=1&amp;customid=checklist-xlsx","Find on eBay")</f>
        <v>Find on eBay</v>
      </c>
    </row>
    <row r="826">
      <c r="A826" t="inlineStr">
        <is>
          <t xml:space="preserve">RA-JDE</t>
        </is>
      </c>
      <c r="B826" t="inlineStr">
        <is>
          <t xml:space="preserve">Justin Dean</t>
        </is>
      </c>
      <c r="C826" t="inlineStr">
        <is>
          <t xml:space="preserve">Los Angeles Dodgers</t>
        </is>
      </c>
      <c r="D826" t="inlineStr">
        <is>
          <t xml:space="preserve">Rookie Lava Lamp Autographs</t>
        </is>
      </c>
      <c r="F826" t="str">
        <f>HYPERLINK("https://www.ebay.com/sch/i.html?_nkw=2026+Topps+Chrome+Update+Justin+Dean+auto&amp;mkcid=1&amp;mkrid=711-53200-19255-0&amp;siteid=0&amp;campid=5339157451&amp;toolid=10001&amp;mkevt=1&amp;customid=checklist-xlsx","Find on eBay")</f>
        <v>Find on eBay</v>
      </c>
    </row>
    <row r="827">
      <c r="A827" t="inlineStr">
        <is>
          <t xml:space="preserve">RA-JGA</t>
        </is>
      </c>
      <c r="B827" t="inlineStr">
        <is>
          <t xml:space="preserve">Jhostynxon Garcia</t>
        </is>
      </c>
      <c r="C827" t="inlineStr">
        <is>
          <t xml:space="preserve">Boston Red Sox</t>
        </is>
      </c>
      <c r="D827" t="inlineStr">
        <is>
          <t xml:space="preserve">Rookie Lava Lamp Autographs</t>
        </is>
      </c>
      <c r="F827" t="str">
        <f>HYPERLINK("https://www.ebay.com/sch/i.html?_nkw=2026+Topps+Chrome+Update+Jhostynxon+Garcia+auto&amp;mkcid=1&amp;mkrid=711-53200-19255-0&amp;siteid=0&amp;campid=5339157451&amp;toolid=10001&amp;mkevt=1&amp;customid=checklist-xlsx","Find on eBay")</f>
        <v>Find on eBay</v>
      </c>
    </row>
    <row r="828">
      <c r="A828" t="inlineStr">
        <is>
          <t xml:space="preserve">RA-JJ</t>
        </is>
      </c>
      <c r="B828" t="inlineStr">
        <is>
          <t xml:space="preserve">Jeremiah Jackson</t>
        </is>
      </c>
      <c r="C828" t="inlineStr">
        <is>
          <t xml:space="preserve">Baltimore Orioles</t>
        </is>
      </c>
      <c r="D828" t="inlineStr">
        <is>
          <t xml:space="preserve">Rookie Lava Lamp Autographs</t>
        </is>
      </c>
      <c r="F828" t="str">
        <f>HYPERLINK("https://www.ebay.com/sch/i.html?_nkw=2026+Topps+Chrome+Update+Jeremiah+Jackson+auto&amp;mkcid=1&amp;mkrid=711-53200-19255-0&amp;siteid=0&amp;campid=5339157451&amp;toolid=10001&amp;mkevt=1&amp;customid=checklist-xlsx","Find on eBay")</f>
        <v>Find on eBay</v>
      </c>
    </row>
    <row r="829">
      <c r="A829" t="inlineStr">
        <is>
          <t xml:space="preserve">RA-JJW</t>
        </is>
      </c>
      <c r="B829" t="inlineStr">
        <is>
          <t xml:space="preserve">JJ Wetherholt</t>
        </is>
      </c>
      <c r="C829" t="inlineStr">
        <is>
          <t xml:space="preserve">St. Louis Cardinals</t>
        </is>
      </c>
      <c r="D829" t="inlineStr">
        <is>
          <t xml:space="preserve">Rookie Lava Lamp Autographs</t>
        </is>
      </c>
      <c r="F829" t="str">
        <f>HYPERLINK("https://www.ebay.com/sch/i.html?_nkw=2026+Topps+Chrome+Update+JJ+Wetherholt+auto&amp;mkcid=1&amp;mkrid=711-53200-19255-0&amp;siteid=0&amp;campid=5339157451&amp;toolid=10001&amp;mkevt=1&amp;customid=checklist-xlsx","Find on eBay")</f>
        <v>Find on eBay</v>
      </c>
    </row>
    <row r="830">
      <c r="A830" t="inlineStr">
        <is>
          <t xml:space="preserve">RA-JM</t>
        </is>
      </c>
      <c r="B830" t="inlineStr">
        <is>
          <t xml:space="preserve">Jacob Misiorowski</t>
        </is>
      </c>
      <c r="C830" t="inlineStr">
        <is>
          <t xml:space="preserve">Milwaukee Brewers</t>
        </is>
      </c>
      <c r="D830" t="inlineStr">
        <is>
          <t xml:space="preserve">Rookie Lava Lamp Autographs</t>
        </is>
      </c>
      <c r="F830" t="str">
        <f>HYPERLINK("https://www.ebay.com/sch/i.html?_nkw=2026+Topps+Chrome+Update+Jacob+Misiorowski+auto&amp;mkcid=1&amp;mkrid=711-53200-19255-0&amp;siteid=0&amp;campid=5339157451&amp;toolid=10001&amp;mkevt=1&amp;customid=checklist-xlsx","Find on eBay")</f>
        <v>Find on eBay</v>
      </c>
    </row>
    <row r="831">
      <c r="A831" t="inlineStr">
        <is>
          <t xml:space="preserve">RA-JMA</t>
        </is>
      </c>
      <c r="B831" t="inlineStr">
        <is>
          <t xml:space="preserve">Jakob Marsee</t>
        </is>
      </c>
      <c r="C831" t="inlineStr">
        <is>
          <t xml:space="preserve">Miami Marlins</t>
        </is>
      </c>
      <c r="D831" t="inlineStr">
        <is>
          <t xml:space="preserve">Rookie Lava Lamp Autographs</t>
        </is>
      </c>
      <c r="F831" t="str">
        <f>HYPERLINK("https://www.ebay.com/sch/i.html?_nkw=2026+Topps+Chrome+Update+Jakob+Marsee+auto&amp;mkcid=1&amp;mkrid=711-53200-19255-0&amp;siteid=0&amp;campid=5339157451&amp;toolid=10001&amp;mkevt=1&amp;customid=checklist-xlsx","Find on eBay")</f>
        <v>Find on eBay</v>
      </c>
    </row>
    <row r="832">
      <c r="A832" t="inlineStr">
        <is>
          <t xml:space="preserve">RA-JME</t>
        </is>
      </c>
      <c r="B832" t="inlineStr">
        <is>
          <t xml:space="preserve">Jacob Melton</t>
        </is>
      </c>
      <c r="C832" t="inlineStr">
        <is>
          <t xml:space="preserve">Houston Astros</t>
        </is>
      </c>
      <c r="D832" t="inlineStr">
        <is>
          <t xml:space="preserve">Rookie Lava Lamp Autographs</t>
        </is>
      </c>
      <c r="F832" t="str">
        <f>HYPERLINK("https://www.ebay.com/sch/i.html?_nkw=2026+Topps+Chrome+Update+Jacob+Melton+auto&amp;mkcid=1&amp;mkrid=711-53200-19255-0&amp;siteid=0&amp;campid=5339157451&amp;toolid=10001&amp;mkevt=1&amp;customid=checklist-xlsx","Find on eBay")</f>
        <v>Find on eBay</v>
      </c>
    </row>
    <row r="833">
      <c r="A833" t="inlineStr">
        <is>
          <t xml:space="preserve">RA-JPE</t>
        </is>
      </c>
      <c r="B833" t="inlineStr">
        <is>
          <t xml:space="preserve">Jack Perkins</t>
        </is>
      </c>
      <c r="C833" t="inlineStr">
        <is>
          <t xml:space="preserve">Athletics</t>
        </is>
      </c>
      <c r="D833" t="inlineStr">
        <is>
          <t xml:space="preserve">Rookie Lava Lamp Autographs</t>
        </is>
      </c>
      <c r="F833" t="str">
        <f>HYPERLINK("https://www.ebay.com/sch/i.html?_nkw=2026+Topps+Chrome+Update+Jack+Perkins+auto&amp;mkcid=1&amp;mkrid=711-53200-19255-0&amp;siteid=0&amp;campid=5339157451&amp;toolid=10001&amp;mkevt=1&amp;customid=checklist-xlsx","Find on eBay")</f>
        <v>Find on eBay</v>
      </c>
    </row>
    <row r="834">
      <c r="A834" t="inlineStr">
        <is>
          <t xml:space="preserve">RA-JQ</t>
        </is>
      </c>
      <c r="B834" t="inlineStr">
        <is>
          <t xml:space="preserve">Jeferson Quero</t>
        </is>
      </c>
      <c r="C834" t="inlineStr">
        <is>
          <t xml:space="preserve">Milwaukee Brewers</t>
        </is>
      </c>
      <c r="D834" t="inlineStr">
        <is>
          <t xml:space="preserve">Rookie Lava Lamp Autographs</t>
        </is>
      </c>
      <c r="F834" t="str">
        <f>HYPERLINK("https://www.ebay.com/sch/i.html?_nkw=2026+Topps+Chrome+Update+Jeferson+Quero+auto&amp;mkcid=1&amp;mkrid=711-53200-19255-0&amp;siteid=0&amp;campid=5339157451&amp;toolid=10001&amp;mkevt=1&amp;customid=checklist-xlsx","Find on eBay")</f>
        <v>Find on eBay</v>
      </c>
    </row>
    <row r="835">
      <c r="A835" t="inlineStr">
        <is>
          <t xml:space="preserve">RA-JR</t>
        </is>
      </c>
      <c r="B835" t="inlineStr">
        <is>
          <t xml:space="preserve">Jesus Rodriguez</t>
        </is>
      </c>
      <c r="C835" t="inlineStr">
        <is>
          <t xml:space="preserve">San Francisco Giants</t>
        </is>
      </c>
      <c r="D835" t="inlineStr">
        <is>
          <t xml:space="preserve">Rookie Lava Lamp Autographs</t>
        </is>
      </c>
      <c r="F835" t="str">
        <f>HYPERLINK("https://www.ebay.com/sch/i.html?_nkw=2026+Topps+Chrome+Update+Jesus+Rodriguez+auto&amp;mkcid=1&amp;mkrid=711-53200-19255-0&amp;siteid=0&amp;campid=5339157451&amp;toolid=10001&amp;mkevt=1&amp;customid=checklist-xlsx","Find on eBay")</f>
        <v>Find on eBay</v>
      </c>
    </row>
    <row r="836">
      <c r="A836" t="inlineStr">
        <is>
          <t xml:space="preserve">RA-JTO</t>
        </is>
      </c>
      <c r="B836" t="inlineStr">
        <is>
          <t xml:space="preserve">Jonah Tong</t>
        </is>
      </c>
      <c r="C836" t="inlineStr">
        <is>
          <t xml:space="preserve">New York Mets</t>
        </is>
      </c>
      <c r="D836" t="inlineStr">
        <is>
          <t xml:space="preserve">Rookie Lava Lamp Autographs</t>
        </is>
      </c>
      <c r="F836" t="str">
        <f>HYPERLINK("https://www.ebay.com/sch/i.html?_nkw=2026+Topps+Chrome+Update+Jonah+Tong+auto&amp;mkcid=1&amp;mkrid=711-53200-19255-0&amp;siteid=0&amp;campid=5339157451&amp;toolid=10001&amp;mkevt=1&amp;customid=checklist-xlsx","Find on eBay")</f>
        <v>Find on eBay</v>
      </c>
    </row>
    <row r="837">
      <c r="A837" t="inlineStr">
        <is>
          <t xml:space="preserve">RA-JWI</t>
        </is>
      </c>
      <c r="B837" t="inlineStr">
        <is>
          <t xml:space="preserve">Jack Winkler</t>
        </is>
      </c>
      <c r="C837" t="inlineStr">
        <is>
          <t xml:space="preserve">Miami Marlins</t>
        </is>
      </c>
      <c r="D837" t="inlineStr">
        <is>
          <t xml:space="preserve">Rookie Lava Lamp Autographs</t>
        </is>
      </c>
      <c r="F837" t="str">
        <f>HYPERLINK("https://www.ebay.com/sch/i.html?_nkw=2026+Topps+Chrome+Update+Jack+Winkler+auto&amp;mkcid=1&amp;mkrid=711-53200-19255-0&amp;siteid=0&amp;campid=5339157451&amp;toolid=10001&amp;mkevt=1&amp;customid=checklist-xlsx","Find on eBay")</f>
        <v>Find on eBay</v>
      </c>
    </row>
    <row r="838">
      <c r="A838" t="inlineStr">
        <is>
          <t xml:space="preserve">RA-KC</t>
        </is>
      </c>
      <c r="B838" t="inlineStr">
        <is>
          <t xml:space="preserve">Kenedy Corona</t>
        </is>
      </c>
      <c r="C838" t="inlineStr">
        <is>
          <t xml:space="preserve">Houston Astros</t>
        </is>
      </c>
      <c r="D838" t="inlineStr">
        <is>
          <t xml:space="preserve">Rookie Lava Lamp Autographs</t>
        </is>
      </c>
      <c r="F838" t="str">
        <f>HYPERLINK("https://www.ebay.com/sch/i.html?_nkw=2026+Topps+Chrome+Update+Kenedy+Corona+auto&amp;mkcid=1&amp;mkrid=711-53200-19255-0&amp;siteid=0&amp;campid=5339157451&amp;toolid=10001&amp;mkevt=1&amp;customid=checklist-xlsx","Find on eBay")</f>
        <v>Find on eBay</v>
      </c>
    </row>
    <row r="839">
      <c r="A839" t="inlineStr">
        <is>
          <t xml:space="preserve">RA-KG</t>
        </is>
      </c>
      <c r="B839" t="inlineStr">
        <is>
          <t xml:space="preserve">Konnor Griffin</t>
        </is>
      </c>
      <c r="C839" t="inlineStr">
        <is>
          <t xml:space="preserve">Pittsburgh Pirates</t>
        </is>
      </c>
      <c r="D839" t="inlineStr">
        <is>
          <t xml:space="preserve">Rookie Lava Lamp Autographs</t>
        </is>
      </c>
      <c r="F839" t="str">
        <f>HYPERLINK("https://www.ebay.com/sch/i.html?_nkw=2026+Topps+Chrome+Update+Konnor+Griffin+auto&amp;mkcid=1&amp;mkrid=711-53200-19255-0&amp;siteid=0&amp;campid=5339157451&amp;toolid=10001&amp;mkevt=1&amp;customid=checklist-xlsx","Find on eBay")</f>
        <v>Find on eBay</v>
      </c>
    </row>
    <row r="840">
      <c r="A840" t="inlineStr">
        <is>
          <t xml:space="preserve">RA-KK</t>
        </is>
      </c>
      <c r="B840" t="inlineStr">
        <is>
          <t xml:space="preserve">Kyle Karros</t>
        </is>
      </c>
      <c r="C840" t="inlineStr">
        <is>
          <t xml:space="preserve">Colorado Rockies</t>
        </is>
      </c>
      <c r="D840" t="inlineStr">
        <is>
          <t xml:space="preserve">Rookie Lava Lamp Autographs</t>
        </is>
      </c>
      <c r="F840" t="str">
        <f>HYPERLINK("https://www.ebay.com/sch/i.html?_nkw=2026+Topps+Chrome+Update+Kyle+Karros+auto&amp;mkcid=1&amp;mkrid=711-53200-19255-0&amp;siteid=0&amp;campid=5339157451&amp;toolid=10001&amp;mkevt=1&amp;customid=checklist-xlsx","Find on eBay")</f>
        <v>Find on eBay</v>
      </c>
    </row>
    <row r="841">
      <c r="A841" t="inlineStr">
        <is>
          <t xml:space="preserve">RA-KM</t>
        </is>
      </c>
      <c r="B841" t="inlineStr">
        <is>
          <t xml:space="preserve">Kevin McGonigle</t>
        </is>
      </c>
      <c r="C841" t="inlineStr">
        <is>
          <t xml:space="preserve">Detroit Tigers</t>
        </is>
      </c>
      <c r="D841" t="inlineStr">
        <is>
          <t xml:space="preserve">Rookie Lava Lamp Autographs</t>
        </is>
      </c>
      <c r="F841" t="str">
        <f>HYPERLINK("https://www.ebay.com/sch/i.html?_nkw=2026+Topps+Chrome+Update+Kevin+McGonigle+auto&amp;mkcid=1&amp;mkrid=711-53200-19255-0&amp;siteid=0&amp;campid=5339157451&amp;toolid=10001&amp;mkevt=1&amp;customid=checklist-xlsx","Find on eBay")</f>
        <v>Find on eBay</v>
      </c>
    </row>
    <row r="842">
      <c r="A842" t="inlineStr">
        <is>
          <t xml:space="preserve">RA-KR</t>
        </is>
      </c>
      <c r="B842" t="inlineStr">
        <is>
          <t xml:space="preserve">Kendry Rojas</t>
        </is>
      </c>
      <c r="C842" t="inlineStr">
        <is>
          <t xml:space="preserve">Minnesota Twins</t>
        </is>
      </c>
      <c r="D842" t="inlineStr">
        <is>
          <t xml:space="preserve">Rookie Lava Lamp Autographs</t>
        </is>
      </c>
      <c r="F842" t="str">
        <f>HYPERLINK("https://www.ebay.com/sch/i.html?_nkw=2026+Topps+Chrome+Update+Kendry+Rojas+auto&amp;mkcid=1&amp;mkrid=711-53200-19255-0&amp;siteid=0&amp;campid=5339157451&amp;toolid=10001&amp;mkevt=1&amp;customid=checklist-xlsx","Find on eBay")</f>
        <v>Find on eBay</v>
      </c>
    </row>
    <row r="843">
      <c r="A843" t="inlineStr">
        <is>
          <t xml:space="preserve">RA-KT</t>
        </is>
      </c>
      <c r="B843" t="inlineStr">
        <is>
          <t xml:space="preserve">Kyle Teel</t>
        </is>
      </c>
      <c r="C843" t="inlineStr">
        <is>
          <t xml:space="preserve">Chicago White Sox</t>
        </is>
      </c>
      <c r="D843" t="inlineStr">
        <is>
          <t xml:space="preserve">Rookie Lava Lamp Autographs</t>
        </is>
      </c>
      <c r="F843" t="str">
        <f>HYPERLINK("https://www.ebay.com/sch/i.html?_nkw=2026+Topps+Chrome+Update+Kyle+Teel+auto&amp;mkcid=1&amp;mkrid=711-53200-19255-0&amp;siteid=0&amp;campid=5339157451&amp;toolid=10001&amp;mkevt=1&amp;customid=checklist-xlsx","Find on eBay")</f>
        <v>Find on eBay</v>
      </c>
    </row>
    <row r="844">
      <c r="A844" t="inlineStr">
        <is>
          <t xml:space="preserve">RA-LC</t>
        </is>
      </c>
      <c r="B844" t="inlineStr">
        <is>
          <t xml:space="preserve">Luis Curvelo</t>
        </is>
      </c>
      <c r="C844" t="inlineStr">
        <is>
          <t xml:space="preserve">Texas Rangers</t>
        </is>
      </c>
      <c r="D844" t="inlineStr">
        <is>
          <t xml:space="preserve">Rookie Lava Lamp Autographs</t>
        </is>
      </c>
      <c r="F844" t="str">
        <f>HYPERLINK("https://www.ebay.com/sch/i.html?_nkw=2026+Topps+Chrome+Update+Luis+Curvelo+auto&amp;mkcid=1&amp;mkrid=711-53200-19255-0&amp;siteid=0&amp;campid=5339157451&amp;toolid=10001&amp;mkevt=1&amp;customid=checklist-xlsx","Find on eBay")</f>
        <v>Find on eBay</v>
      </c>
    </row>
    <row r="845">
      <c r="A845" t="inlineStr">
        <is>
          <t xml:space="preserve">RA-LMO</t>
        </is>
      </c>
      <c r="B845" t="inlineStr">
        <is>
          <t xml:space="preserve">Luis Morales</t>
        </is>
      </c>
      <c r="C845" t="inlineStr">
        <is>
          <t xml:space="preserve">Athletics</t>
        </is>
      </c>
      <c r="D845" t="inlineStr">
        <is>
          <t xml:space="preserve">Rookie Lava Lamp Autographs</t>
        </is>
      </c>
      <c r="F845" t="str">
        <f>HYPERLINK("https://www.ebay.com/sch/i.html?_nkw=2026+Topps+Chrome+Update+Luis+Morales+auto&amp;mkcid=1&amp;mkrid=711-53200-19255-0&amp;siteid=0&amp;campid=5339157451&amp;toolid=10001&amp;mkevt=1&amp;customid=checklist-xlsx","Find on eBay")</f>
        <v>Find on eBay</v>
      </c>
    </row>
    <row r="846">
      <c r="A846" t="inlineStr">
        <is>
          <t xml:space="preserve">RA-MAC</t>
        </is>
      </c>
      <c r="B846" t="inlineStr">
        <is>
          <t xml:space="preserve">Maximo Acosta</t>
        </is>
      </c>
      <c r="C846" t="inlineStr">
        <is>
          <t xml:space="preserve">Miami Marlins</t>
        </is>
      </c>
      <c r="D846" t="inlineStr">
        <is>
          <t xml:space="preserve">Rookie Lava Lamp Autographs</t>
        </is>
      </c>
      <c r="F846" t="str">
        <f>HYPERLINK("https://www.ebay.com/sch/i.html?_nkw=2026+Topps+Chrome+Update+Maximo+Acosta+auto&amp;mkcid=1&amp;mkrid=711-53200-19255-0&amp;siteid=0&amp;campid=5339157451&amp;toolid=10001&amp;mkevt=1&amp;customid=checklist-xlsx","Find on eBay")</f>
        <v>Find on eBay</v>
      </c>
    </row>
    <row r="847">
      <c r="A847" t="inlineStr">
        <is>
          <t xml:space="preserve">RA-MBA</t>
        </is>
      </c>
      <c r="B847" t="inlineStr">
        <is>
          <t xml:space="preserve">Mason Barnett</t>
        </is>
      </c>
      <c r="C847" t="inlineStr">
        <is>
          <t xml:space="preserve">Athletics</t>
        </is>
      </c>
      <c r="D847" t="inlineStr">
        <is>
          <t xml:space="preserve">Rookie Lava Lamp Autographs</t>
        </is>
      </c>
      <c r="F847" t="str">
        <f>HYPERLINK("https://www.ebay.com/sch/i.html?_nkw=2026+Topps+Chrome+Update+Mason+Barnett+auto&amp;mkcid=1&amp;mkrid=711-53200-19255-0&amp;siteid=0&amp;campid=5339157451&amp;toolid=10001&amp;mkevt=1&amp;customid=checklist-xlsx","Find on eBay")</f>
        <v>Find on eBay</v>
      </c>
    </row>
    <row r="848">
      <c r="A848" t="inlineStr">
        <is>
          <t xml:space="preserve">RA-MCK</t>
        </is>
      </c>
      <c r="B848" t="inlineStr">
        <is>
          <t xml:space="preserve">Joe Mack</t>
        </is>
      </c>
      <c r="C848" t="inlineStr">
        <is>
          <t xml:space="preserve">Miami Marlins</t>
        </is>
      </c>
      <c r="D848" t="inlineStr">
        <is>
          <t xml:space="preserve">Rookie Lava Lamp Autographs</t>
        </is>
      </c>
      <c r="F848" t="str">
        <f>HYPERLINK("https://www.ebay.com/sch/i.html?_nkw=2026+Topps+Chrome+Update+Joe+Mack+auto&amp;mkcid=1&amp;mkrid=711-53200-19255-0&amp;siteid=0&amp;campid=5339157451&amp;toolid=10001&amp;mkevt=1&amp;customid=checklist-xlsx","Find on eBay")</f>
        <v>Find on eBay</v>
      </c>
    </row>
    <row r="849">
      <c r="A849" t="inlineStr">
        <is>
          <t xml:space="preserve">RA-MMI</t>
        </is>
      </c>
      <c r="B849" t="inlineStr">
        <is>
          <t xml:space="preserve">Munetaka Murakami</t>
        </is>
      </c>
      <c r="C849" t="inlineStr">
        <is>
          <t xml:space="preserve">Chicago White Sox</t>
        </is>
      </c>
      <c r="D849" t="inlineStr">
        <is>
          <t xml:space="preserve">Rookie Lava Lamp Autographs</t>
        </is>
      </c>
      <c r="F849" t="str">
        <f>HYPERLINK("https://www.ebay.com/sch/i.html?_nkw=2026+Topps+Chrome+Update+Munetaka+Murakami+auto&amp;mkcid=1&amp;mkrid=711-53200-19255-0&amp;siteid=0&amp;campid=5339157451&amp;toolid=10001&amp;mkevt=1&amp;customid=checklist-xlsx","Find on eBay")</f>
        <v>Find on eBay</v>
      </c>
    </row>
    <row r="850">
      <c r="A850" t="inlineStr">
        <is>
          <t xml:space="preserve">RA-NC</t>
        </is>
      </c>
      <c r="B850" t="inlineStr">
        <is>
          <t xml:space="preserve">Nathan Church</t>
        </is>
      </c>
      <c r="C850" t="inlineStr">
        <is>
          <t xml:space="preserve">St. Louis Cardinals</t>
        </is>
      </c>
      <c r="D850" t="inlineStr">
        <is>
          <t xml:space="preserve">Rookie Lava Lamp Autographs</t>
        </is>
      </c>
      <c r="F850" t="str">
        <f>HYPERLINK("https://www.ebay.com/sch/i.html?_nkw=2026+Topps+Chrome+Update+Nathan+Church+auto&amp;mkcid=1&amp;mkrid=711-53200-19255-0&amp;siteid=0&amp;campid=5339157451&amp;toolid=10001&amp;mkevt=1&amp;customid=checklist-xlsx","Find on eBay")</f>
        <v>Find on eBay</v>
      </c>
    </row>
    <row r="851">
      <c r="A851" t="inlineStr">
        <is>
          <t xml:space="preserve">RA-NM</t>
        </is>
      </c>
      <c r="B851" t="inlineStr">
        <is>
          <t xml:space="preserve">Nolan McLean</t>
        </is>
      </c>
      <c r="C851" t="inlineStr">
        <is>
          <t xml:space="preserve">New York Mets</t>
        </is>
      </c>
      <c r="D851" t="inlineStr">
        <is>
          <t xml:space="preserve">Rookie Lava Lamp Autographs</t>
        </is>
      </c>
      <c r="F851" t="str">
        <f>HYPERLINK("https://www.ebay.com/sch/i.html?_nkw=2026+Topps+Chrome+Update+Nolan+McLean+auto&amp;mkcid=1&amp;mkrid=711-53200-19255-0&amp;siteid=0&amp;campid=5339157451&amp;toolid=10001&amp;mkevt=1&amp;customid=checklist-xlsx","Find on eBay")</f>
        <v>Find on eBay</v>
      </c>
    </row>
    <row r="852">
      <c r="A852" t="inlineStr">
        <is>
          <t xml:space="preserve">RA-NS</t>
        </is>
      </c>
      <c r="B852" t="inlineStr">
        <is>
          <t xml:space="preserve">Noah Schultz</t>
        </is>
      </c>
      <c r="C852" t="inlineStr">
        <is>
          <t xml:space="preserve">Chicago White Sox</t>
        </is>
      </c>
      <c r="D852" t="inlineStr">
        <is>
          <t xml:space="preserve">Rookie Lava Lamp Autographs</t>
        </is>
      </c>
      <c r="F852" t="str">
        <f>HYPERLINK("https://www.ebay.com/sch/i.html?_nkw=2026+Topps+Chrome+Update+Noah+Schultz+auto&amp;mkcid=1&amp;mkrid=711-53200-19255-0&amp;siteid=0&amp;campid=5339157451&amp;toolid=10001&amp;mkevt=1&amp;customid=checklist-xlsx","Find on eBay")</f>
        <v>Find on eBay</v>
      </c>
    </row>
    <row r="853">
      <c r="A853" t="inlineStr">
        <is>
          <t xml:space="preserve">RA-OC</t>
        </is>
      </c>
      <c r="B853" t="inlineStr">
        <is>
          <t xml:space="preserve">Owen Caissie</t>
        </is>
      </c>
      <c r="C853" t="inlineStr">
        <is>
          <t xml:space="preserve">Chicago Cubs</t>
        </is>
      </c>
      <c r="D853" t="inlineStr">
        <is>
          <t xml:space="preserve">Rookie Lava Lamp Autographs</t>
        </is>
      </c>
      <c r="F853" t="str">
        <f>HYPERLINK("https://www.ebay.com/sch/i.html?_nkw=2026+Topps+Chrome+Update+Owen+Caissie+auto&amp;mkcid=1&amp;mkrid=711-53200-19255-0&amp;siteid=0&amp;campid=5339157451&amp;toolid=10001&amp;mkevt=1&amp;customid=checklist-xlsx","Find on eBay")</f>
        <v>Find on eBay</v>
      </c>
    </row>
    <row r="854">
      <c r="A854" t="inlineStr">
        <is>
          <t xml:space="preserve">RA-OK</t>
        </is>
      </c>
      <c r="B854" t="inlineStr">
        <is>
          <t xml:space="preserve">Otto Kemp</t>
        </is>
      </c>
      <c r="C854" t="inlineStr">
        <is>
          <t xml:space="preserve">Philadelphia Phillies</t>
        </is>
      </c>
      <c r="D854" t="inlineStr">
        <is>
          <t xml:space="preserve">Rookie Lava Lamp Autographs</t>
        </is>
      </c>
      <c r="F854" t="str">
        <f>HYPERLINK("https://www.ebay.com/sch/i.html?_nkw=2026+Topps+Chrome+Update+Otto+Kemp+auto&amp;mkcid=1&amp;mkrid=711-53200-19255-0&amp;siteid=0&amp;campid=5339157451&amp;toolid=10001&amp;mkevt=1&amp;customid=checklist-xlsx","Find on eBay")</f>
        <v>Find on eBay</v>
      </c>
    </row>
    <row r="855">
      <c r="A855" t="inlineStr">
        <is>
          <t xml:space="preserve">RA-OKA</t>
        </is>
      </c>
      <c r="B855" t="inlineStr">
        <is>
          <t xml:space="preserve">Kazuma Okamoto</t>
        </is>
      </c>
      <c r="C855" t="inlineStr">
        <is>
          <t xml:space="preserve">Toronto Blue Jays</t>
        </is>
      </c>
      <c r="D855" t="inlineStr">
        <is>
          <t xml:space="preserve">Rookie Lava Lamp Autographs</t>
        </is>
      </c>
      <c r="F855" t="str">
        <f>HYPERLINK("https://www.ebay.com/sch/i.html?_nkw=2026+Topps+Chrome+Update+Kazuma+Okamoto+auto&amp;mkcid=1&amp;mkrid=711-53200-19255-0&amp;siteid=0&amp;campid=5339157451&amp;toolid=10001&amp;mkevt=1&amp;customid=checklist-xlsx","Find on eBay")</f>
        <v>Find on eBay</v>
      </c>
    </row>
    <row r="856">
      <c r="A856" t="inlineStr">
        <is>
          <t xml:space="preserve">RA-PG</t>
        </is>
      </c>
      <c r="B856" t="inlineStr">
        <is>
          <t xml:space="preserve">Paul Gervase</t>
        </is>
      </c>
      <c r="C856" t="inlineStr">
        <is>
          <t xml:space="preserve">Los Angeles Dodgers</t>
        </is>
      </c>
      <c r="D856" t="inlineStr">
        <is>
          <t xml:space="preserve">Rookie Lava Lamp Autographs</t>
        </is>
      </c>
      <c r="F856" t="str">
        <f>HYPERLINK("https://www.ebay.com/sch/i.html?_nkw=2026+Topps+Chrome+Update+Paul+Gervase+auto&amp;mkcid=1&amp;mkrid=711-53200-19255-0&amp;siteid=0&amp;campid=5339157451&amp;toolid=10001&amp;mkevt=1&amp;customid=checklist-xlsx","Find on eBay")</f>
        <v>Find on eBay</v>
      </c>
    </row>
    <row r="857">
      <c r="A857" t="inlineStr">
        <is>
          <t xml:space="preserve">RA-PH</t>
        </is>
      </c>
      <c r="B857" t="inlineStr">
        <is>
          <t xml:space="preserve">Petey Halpin</t>
        </is>
      </c>
      <c r="C857" t="inlineStr">
        <is>
          <t xml:space="preserve">Cleveland Guardians</t>
        </is>
      </c>
      <c r="D857" t="inlineStr">
        <is>
          <t xml:space="preserve">Rookie Lava Lamp Autographs</t>
        </is>
      </c>
      <c r="F857" t="str">
        <f>HYPERLINK("https://www.ebay.com/sch/i.html?_nkw=2026+Topps+Chrome+Update+Petey+Halpin+auto&amp;mkcid=1&amp;mkrid=711-53200-19255-0&amp;siteid=0&amp;campid=5339157451&amp;toolid=10001&amp;mkevt=1&amp;customid=checklist-xlsx","Find on eBay")</f>
        <v>Find on eBay</v>
      </c>
    </row>
    <row r="858">
      <c r="A858" t="inlineStr">
        <is>
          <t xml:space="preserve">RA-PM</t>
        </is>
      </c>
      <c r="B858" t="inlineStr">
        <is>
          <t xml:space="preserve">Parker Messick</t>
        </is>
      </c>
      <c r="C858" t="inlineStr">
        <is>
          <t xml:space="preserve">Cleveland Guardians</t>
        </is>
      </c>
      <c r="D858" t="inlineStr">
        <is>
          <t xml:space="preserve">Rookie Lava Lamp Autographs</t>
        </is>
      </c>
      <c r="F858" t="str">
        <f>HYPERLINK("https://www.ebay.com/sch/i.html?_nkw=2026+Topps+Chrome+Update+Parker+Messick+auto&amp;mkcid=1&amp;mkrid=711-53200-19255-0&amp;siteid=0&amp;campid=5339157451&amp;toolid=10001&amp;mkevt=1&amp;customid=checklist-xlsx","Find on eBay")</f>
        <v>Find on eBay</v>
      </c>
    </row>
    <row r="859">
      <c r="A859" t="inlineStr">
        <is>
          <t xml:space="preserve">RA-PT</t>
        </is>
      </c>
      <c r="B859" t="inlineStr">
        <is>
          <t xml:space="preserve">Payton Tolle</t>
        </is>
      </c>
      <c r="C859" t="inlineStr">
        <is>
          <t xml:space="preserve">Boston Red Sox</t>
        </is>
      </c>
      <c r="D859" t="inlineStr">
        <is>
          <t xml:space="preserve">Rookie Lava Lamp Autographs</t>
        </is>
      </c>
      <c r="F859" t="str">
        <f>HYPERLINK("https://www.ebay.com/sch/i.html?_nkw=2026+Topps+Chrome+Update+Payton+Tolle+auto&amp;mkcid=1&amp;mkrid=711-53200-19255-0&amp;siteid=0&amp;campid=5339157451&amp;toolid=10001&amp;mkevt=1&amp;customid=checklist-xlsx","Find on eBay")</f>
        <v>Find on eBay</v>
      </c>
    </row>
    <row r="860">
      <c r="A860" t="inlineStr">
        <is>
          <t xml:space="preserve">RA-RA</t>
        </is>
      </c>
      <c r="B860" t="inlineStr">
        <is>
          <t xml:space="preserve">Roman Anthony</t>
        </is>
      </c>
      <c r="C860" t="inlineStr">
        <is>
          <t xml:space="preserve">Boston Red Sox</t>
        </is>
      </c>
      <c r="D860" t="inlineStr">
        <is>
          <t xml:space="preserve">Rookie Lava Lamp Autographs</t>
        </is>
      </c>
      <c r="F860" t="str">
        <f>HYPERLINK("https://www.ebay.com/sch/i.html?_nkw=2026+Topps+Chrome+Update+Roman+Anthony+auto&amp;mkcid=1&amp;mkrid=711-53200-19255-0&amp;siteid=0&amp;campid=5339157451&amp;toolid=10001&amp;mkevt=1&amp;customid=checklist-xlsx","Find on eBay")</f>
        <v>Find on eBay</v>
      </c>
    </row>
    <row r="861">
      <c r="A861" t="inlineStr">
        <is>
          <t xml:space="preserve">RA-RF</t>
        </is>
      </c>
      <c r="B861" t="inlineStr">
        <is>
          <t xml:space="preserve">Rafael Flores</t>
        </is>
      </c>
      <c r="C861" t="inlineStr">
        <is>
          <t xml:space="preserve">Pittsburgh Pirates</t>
        </is>
      </c>
      <c r="D861" t="inlineStr">
        <is>
          <t xml:space="preserve">Rookie Lava Lamp Autographs</t>
        </is>
      </c>
      <c r="F861" t="str">
        <f>HYPERLINK("https://www.ebay.com/sch/i.html?_nkw=2026+Topps+Chrome+Update+Rafael+Flores+auto&amp;mkcid=1&amp;mkrid=711-53200-19255-0&amp;siteid=0&amp;campid=5339157451&amp;toolid=10001&amp;mkevt=1&amp;customid=checklist-xlsx","Find on eBay")</f>
        <v>Find on eBay</v>
      </c>
    </row>
    <row r="862">
      <c r="A862" t="inlineStr">
        <is>
          <t xml:space="preserve">RA-RM</t>
        </is>
      </c>
      <c r="B862" t="inlineStr">
        <is>
          <t xml:space="preserve">Rolddy Muñoz</t>
        </is>
      </c>
      <c r="C862" t="inlineStr">
        <is>
          <t xml:space="preserve">Atlanta Braves</t>
        </is>
      </c>
      <c r="D862" t="inlineStr">
        <is>
          <t xml:space="preserve">Rookie Lava Lamp Autographs</t>
        </is>
      </c>
      <c r="F862" t="str">
        <f>HYPERLINK("https://www.ebay.com/sch/i.html?_nkw=2026+Topps+Chrome+Update+Rolddy+Mu%C3%B1oz+auto&amp;mkcid=1&amp;mkrid=711-53200-19255-0&amp;siteid=0&amp;campid=5339157451&amp;toolid=10001&amp;mkevt=1&amp;customid=checklist-xlsx","Find on eBay")</f>
        <v>Find on eBay</v>
      </c>
    </row>
    <row r="863">
      <c r="A863" t="inlineStr">
        <is>
          <t xml:space="preserve">RA-RRI</t>
        </is>
      </c>
      <c r="B863" t="inlineStr">
        <is>
          <t xml:space="preserve">Ryan Ritter</t>
        </is>
      </c>
      <c r="C863" t="inlineStr">
        <is>
          <t xml:space="preserve">Colorado Rockies</t>
        </is>
      </c>
      <c r="D863" t="inlineStr">
        <is>
          <t xml:space="preserve">Rookie Lava Lamp Autographs</t>
        </is>
      </c>
      <c r="F863" t="str">
        <f>HYPERLINK("https://www.ebay.com/sch/i.html?_nkw=2026+Topps+Chrome+Update+Ryan+Ritter+auto&amp;mkcid=1&amp;mkrid=711-53200-19255-0&amp;siteid=0&amp;campid=5339157451&amp;toolid=10001&amp;mkevt=1&amp;customid=checklist-xlsx","Find on eBay")</f>
        <v>Find on eBay</v>
      </c>
    </row>
    <row r="864">
      <c r="A864" t="inlineStr">
        <is>
          <t xml:space="preserve">RA-SB</t>
        </is>
      </c>
      <c r="B864" t="inlineStr">
        <is>
          <t xml:space="preserve">Samuel Basallo</t>
        </is>
      </c>
      <c r="C864" t="inlineStr">
        <is>
          <t xml:space="preserve">Baltimore Orioles</t>
        </is>
      </c>
      <c r="D864" t="inlineStr">
        <is>
          <t xml:space="preserve">Rookie Lava Lamp Autographs</t>
        </is>
      </c>
      <c r="F864" t="str">
        <f>HYPERLINK("https://www.ebay.com/sch/i.html?_nkw=2026+Topps+Chrome+Update+Samuel+Basallo+auto&amp;mkcid=1&amp;mkrid=711-53200-19255-0&amp;siteid=0&amp;campid=5339157451&amp;toolid=10001&amp;mkevt=1&amp;customid=checklist-xlsx","Find on eBay")</f>
        <v>Find on eBay</v>
      </c>
    </row>
    <row r="865">
      <c r="A865" t="inlineStr">
        <is>
          <t xml:space="preserve">RA-SO</t>
        </is>
      </c>
      <c r="B865" t="inlineStr">
        <is>
          <t xml:space="preserve">Shinnosuke Ogasawara</t>
        </is>
      </c>
      <c r="C865" t="inlineStr">
        <is>
          <t xml:space="preserve">Washington Nationals</t>
        </is>
      </c>
      <c r="D865" t="inlineStr">
        <is>
          <t xml:space="preserve">Rookie Lava Lamp Autographs</t>
        </is>
      </c>
      <c r="F865" t="str">
        <f>HYPERLINK("https://www.ebay.com/sch/i.html?_nkw=2026+Topps+Chrome+Update+Shinnosuke+Ogasawara+auto&amp;mkcid=1&amp;mkrid=711-53200-19255-0&amp;siteid=0&amp;campid=5339157451&amp;toolid=10001&amp;mkevt=1&amp;customid=checklist-xlsx","Find on eBay")</f>
        <v>Find on eBay</v>
      </c>
    </row>
    <row r="866">
      <c r="A866" t="inlineStr">
        <is>
          <t xml:space="preserve">RA-STE</t>
        </is>
      </c>
      <c r="B866" t="inlineStr">
        <is>
          <t xml:space="preserve">Sal Stewart</t>
        </is>
      </c>
      <c r="C866" t="inlineStr">
        <is>
          <t xml:space="preserve">Cincinnati Reds</t>
        </is>
      </c>
      <c r="D866" t="inlineStr">
        <is>
          <t xml:space="preserve">Rookie Lava Lamp Autographs</t>
        </is>
      </c>
      <c r="F866" t="str">
        <f>HYPERLINK("https://www.ebay.com/sch/i.html?_nkw=2026+Topps+Chrome+Update+Sal+Stewart+auto&amp;mkcid=1&amp;mkrid=711-53200-19255-0&amp;siteid=0&amp;campid=5339157451&amp;toolid=10001&amp;mkevt=1&amp;customid=checklist-xlsx","Find on eBay")</f>
        <v>Find on eBay</v>
      </c>
    </row>
    <row r="867">
      <c r="A867" t="inlineStr">
        <is>
          <t xml:space="preserve">RA-STU</t>
        </is>
      </c>
      <c r="B867" t="inlineStr">
        <is>
          <t xml:space="preserve">CJ Stubbs</t>
        </is>
      </c>
      <c r="C867" t="inlineStr">
        <is>
          <t xml:space="preserve">Washington Nationals</t>
        </is>
      </c>
      <c r="D867" t="inlineStr">
        <is>
          <t xml:space="preserve">Rookie Lava Lamp Autographs</t>
        </is>
      </c>
      <c r="F867" t="str">
        <f>HYPERLINK("https://www.ebay.com/sch/i.html?_nkw=2026+Topps+Chrome+Update+CJ+Stubbs+auto&amp;mkcid=1&amp;mkrid=711-53200-19255-0&amp;siteid=0&amp;campid=5339157451&amp;toolid=10001&amp;mkevt=1&amp;customid=checklist-xlsx","Find on eBay")</f>
        <v>Find on eBay</v>
      </c>
    </row>
    <row r="868">
      <c r="A868" t="inlineStr">
        <is>
          <t xml:space="preserve">RA-TB</t>
        </is>
      </c>
      <c r="B868" t="inlineStr">
        <is>
          <t xml:space="preserve">Travis Bazzana</t>
        </is>
      </c>
      <c r="C868" t="inlineStr">
        <is>
          <t xml:space="preserve">Cleveland Guardians</t>
        </is>
      </c>
      <c r="D868" t="inlineStr">
        <is>
          <t xml:space="preserve">Rookie Lava Lamp Autographs</t>
        </is>
      </c>
      <c r="F868" t="str">
        <f>HYPERLINK("https://www.ebay.com/sch/i.html?_nkw=2026+Topps+Chrome+Update+Travis+Bazzana+auto&amp;mkcid=1&amp;mkrid=711-53200-19255-0&amp;siteid=0&amp;campid=5339157451&amp;toolid=10001&amp;mkevt=1&amp;customid=checklist-xlsx","Find on eBay")</f>
        <v>Find on eBay</v>
      </c>
    </row>
    <row r="869">
      <c r="A869" t="inlineStr">
        <is>
          <t xml:space="preserve">RA-TE</t>
        </is>
      </c>
      <c r="B869" t="inlineStr">
        <is>
          <t xml:space="preserve">Tristin English</t>
        </is>
      </c>
      <c r="C869" t="inlineStr">
        <is>
          <t xml:space="preserve">Arizona Diamondbacks</t>
        </is>
      </c>
      <c r="D869" t="inlineStr">
        <is>
          <t xml:space="preserve">Rookie Lava Lamp Autographs</t>
        </is>
      </c>
      <c r="F869" t="str">
        <f>HYPERLINK("https://www.ebay.com/sch/i.html?_nkw=2026+Topps+Chrome+Update+Tristin+English+auto&amp;mkcid=1&amp;mkrid=711-53200-19255-0&amp;siteid=0&amp;campid=5339157451&amp;toolid=10001&amp;mkevt=1&amp;customid=checklist-xlsx","Find on eBay")</f>
        <v>Find on eBay</v>
      </c>
    </row>
    <row r="870">
      <c r="A870" t="inlineStr">
        <is>
          <t xml:space="preserve">RA-TG</t>
        </is>
      </c>
      <c r="B870" t="inlineStr">
        <is>
          <t xml:space="preserve">Trey Gibson</t>
        </is>
      </c>
      <c r="C870" t="inlineStr">
        <is>
          <t xml:space="preserve">Baltimore Orioles</t>
        </is>
      </c>
      <c r="D870" t="inlineStr">
        <is>
          <t xml:space="preserve">Rookie Lava Lamp Autographs</t>
        </is>
      </c>
      <c r="F870" t="str">
        <f>HYPERLINK("https://www.ebay.com/sch/i.html?_nkw=2026+Topps+Chrome+Update+Trey+Gibson+auto&amp;mkcid=1&amp;mkrid=711-53200-19255-0&amp;siteid=0&amp;campid=5339157451&amp;toolid=10001&amp;mkevt=1&amp;customid=checklist-xlsx","Find on eBay")</f>
        <v>Find on eBay</v>
      </c>
    </row>
    <row r="871">
      <c r="A871" t="inlineStr">
        <is>
          <t xml:space="preserve">RA-TJO</t>
        </is>
      </c>
      <c r="B871" t="inlineStr">
        <is>
          <t xml:space="preserve">Troy Johnston</t>
        </is>
      </c>
      <c r="C871" t="inlineStr">
        <is>
          <t xml:space="preserve">Miami Marlins</t>
        </is>
      </c>
      <c r="D871" t="inlineStr">
        <is>
          <t xml:space="preserve">Rookie Lava Lamp Autographs</t>
        </is>
      </c>
      <c r="F871" t="str">
        <f>HYPERLINK("https://www.ebay.com/sch/i.html?_nkw=2026+Topps+Chrome+Update+Troy+Johnston+auto&amp;mkcid=1&amp;mkrid=711-53200-19255-0&amp;siteid=0&amp;campid=5339157451&amp;toolid=10001&amp;mkevt=1&amp;customid=checklist-xlsx","Find on eBay")</f>
        <v>Find on eBay</v>
      </c>
    </row>
    <row r="872">
      <c r="A872" t="inlineStr">
        <is>
          <t xml:space="preserve">RA-TME</t>
        </is>
      </c>
      <c r="B872" t="inlineStr">
        <is>
          <t xml:space="preserve">Troy Melton</t>
        </is>
      </c>
      <c r="C872" t="inlineStr">
        <is>
          <t xml:space="preserve">Detroit Tigers</t>
        </is>
      </c>
      <c r="D872" t="inlineStr">
        <is>
          <t xml:space="preserve">Rookie Lava Lamp Autographs</t>
        </is>
      </c>
      <c r="F872" t="str">
        <f>HYPERLINK("https://www.ebay.com/sch/i.html?_nkw=2026+Topps+Chrome+Update+Troy+Melton+auto&amp;mkcid=1&amp;mkrid=711-53200-19255-0&amp;siteid=0&amp;campid=5339157451&amp;toolid=10001&amp;mkevt=1&amp;customid=checklist-xlsx","Find on eBay")</f>
        <v>Find on eBay</v>
      </c>
    </row>
    <row r="873">
      <c r="A873" t="inlineStr">
        <is>
          <t xml:space="preserve">RA-TP</t>
        </is>
      </c>
      <c r="B873" t="inlineStr">
        <is>
          <t xml:space="preserve">Tristan Peters</t>
        </is>
      </c>
      <c r="C873" t="inlineStr">
        <is>
          <t xml:space="preserve">Chicago White Sox</t>
        </is>
      </c>
      <c r="D873" t="inlineStr">
        <is>
          <t xml:space="preserve">Rookie Lava Lamp Autographs</t>
        </is>
      </c>
      <c r="F873" t="str">
        <f>HYPERLINK("https://www.ebay.com/sch/i.html?_nkw=2026+Topps+Chrome+Update+Tristan+Peters+auto&amp;mkcid=1&amp;mkrid=711-53200-19255-0&amp;siteid=0&amp;campid=5339157451&amp;toolid=10001&amp;mkevt=1&amp;customid=checklist-xlsx","Find on eBay")</f>
        <v>Find on eBay</v>
      </c>
    </row>
    <row r="874">
      <c r="A874" t="inlineStr">
        <is>
          <t xml:space="preserve">RA-TY</t>
        </is>
      </c>
      <c r="B874" t="inlineStr">
        <is>
          <t xml:space="preserve">Trey Yesavage</t>
        </is>
      </c>
      <c r="C874" t="inlineStr">
        <is>
          <t xml:space="preserve">Toronto Blue Jays</t>
        </is>
      </c>
      <c r="D874" t="inlineStr">
        <is>
          <t xml:space="preserve">Rookie Lava Lamp Autographs</t>
        </is>
      </c>
      <c r="F874" t="str">
        <f>HYPERLINK("https://www.ebay.com/sch/i.html?_nkw=2026+Topps+Chrome+Update+Trey+Yesavage+auto&amp;mkcid=1&amp;mkrid=711-53200-19255-0&amp;siteid=0&amp;campid=5339157451&amp;toolid=10001&amp;mkevt=1&amp;customid=checklist-xlsx","Find on eBay")</f>
        <v>Find on eBay</v>
      </c>
    </row>
    <row r="875">
      <c r="A875" t="inlineStr">
        <is>
          <t xml:space="preserve">RA-WB</t>
        </is>
      </c>
      <c r="B875" t="inlineStr">
        <is>
          <t xml:space="preserve">Will Banfield</t>
        </is>
      </c>
      <c r="C875" t="inlineStr">
        <is>
          <t xml:space="preserve">Cincinnati Reds</t>
        </is>
      </c>
      <c r="D875" t="inlineStr">
        <is>
          <t xml:space="preserve">Rookie Lava Lamp Autographs</t>
        </is>
      </c>
      <c r="F875" t="str">
        <f>HYPERLINK("https://www.ebay.com/sch/i.html?_nkw=2026+Topps+Chrome+Update+Will+Banfield+auto&amp;mkcid=1&amp;mkrid=711-53200-19255-0&amp;siteid=0&amp;campid=5339157451&amp;toolid=10001&amp;mkevt=1&amp;customid=checklist-xlsx","Find on eBay")</f>
        <v>Find on eBay</v>
      </c>
    </row>
    <row r="876">
      <c r="A876" t="inlineStr">
        <is>
          <t xml:space="preserve">RA-WBE</t>
        </is>
      </c>
      <c r="B876" t="inlineStr">
        <is>
          <t xml:space="preserve">Warming Bernabel</t>
        </is>
      </c>
      <c r="C876" t="inlineStr">
        <is>
          <t xml:space="preserve">Washington Nationals</t>
        </is>
      </c>
      <c r="D876" t="inlineStr">
        <is>
          <t xml:space="preserve">Rookie Lava Lamp Autographs</t>
        </is>
      </c>
      <c r="F876" t="str">
        <f>HYPERLINK("https://www.ebay.com/sch/i.html?_nkw=2026+Topps+Chrome+Update+Warming+Bernabel+auto&amp;mkcid=1&amp;mkrid=711-53200-19255-0&amp;siteid=0&amp;campid=5339157451&amp;toolid=10001&amp;mkevt=1&amp;customid=checklist-xlsx","Find on eBay")</f>
        <v>Find on eBay</v>
      </c>
    </row>
    <row r="877">
      <c r="A877" t="inlineStr">
        <is>
          <t xml:space="preserve">RA-WG</t>
        </is>
      </c>
      <c r="B877" t="inlineStr">
        <is>
          <t xml:space="preserve">Wikelman González</t>
        </is>
      </c>
      <c r="C877" t="inlineStr">
        <is>
          <t xml:space="preserve">Chicago White Sox</t>
        </is>
      </c>
      <c r="D877" t="inlineStr">
        <is>
          <t xml:space="preserve">Rookie Lava Lamp Autographs</t>
        </is>
      </c>
      <c r="F877" t="str">
        <f>HYPERLINK("https://www.ebay.com/sch/i.html?_nkw=2026+Topps+Chrome+Update+Wikelman+Gonz%C3%A1lez+auto&amp;mkcid=1&amp;mkrid=711-53200-19255-0&amp;siteid=0&amp;campid=5339157451&amp;toolid=10001&amp;mkevt=1&amp;customid=checklist-xlsx","Find on eBay")</f>
        <v>Find on eBay</v>
      </c>
    </row>
    <row r="878">
      <c r="A878" t="inlineStr">
        <is>
          <t xml:space="preserve">RA-WR</t>
        </is>
      </c>
      <c r="B878" t="inlineStr">
        <is>
          <t xml:space="preserve">Will Robertson</t>
        </is>
      </c>
      <c r="C878" t="inlineStr">
        <is>
          <t xml:space="preserve">Pittsburgh Pirates</t>
        </is>
      </c>
      <c r="D878" t="inlineStr">
        <is>
          <t xml:space="preserve">Rookie Lava Lamp Autographs</t>
        </is>
      </c>
      <c r="F878" t="str">
        <f>HYPERLINK("https://www.ebay.com/sch/i.html?_nkw=2026+Topps+Chrome+Update+Will+Robertson+auto&amp;mkcid=1&amp;mkrid=711-53200-19255-0&amp;siteid=0&amp;campid=5339157451&amp;toolid=10001&amp;mkevt=1&amp;customid=checklist-xlsx","Find on eBay")</f>
        <v>Find on eBay</v>
      </c>
    </row>
    <row r="879">
      <c r="A879" t="inlineStr">
        <is>
          <t xml:space="preserve">RA-YF</t>
        </is>
      </c>
      <c r="B879" t="inlineStr">
        <is>
          <t xml:space="preserve">Yanquiel Fernández</t>
        </is>
      </c>
      <c r="C879" t="inlineStr">
        <is>
          <t xml:space="preserve">New York Yankees</t>
        </is>
      </c>
      <c r="D879" t="inlineStr">
        <is>
          <t xml:space="preserve">Rookie Lava Lamp Autographs</t>
        </is>
      </c>
      <c r="F879" t="str">
        <f>HYPERLINK("https://www.ebay.com/sch/i.html?_nkw=2026+Topps+Chrome+Update+Yanquiel+Fern%C3%A1ndez+auto&amp;mkcid=1&amp;mkrid=711-53200-19255-0&amp;siteid=0&amp;campid=5339157451&amp;toolid=10001&amp;mkevt=1&amp;customid=checklist-xlsx","Find on eBay")</f>
        <v>Find on eBay</v>
      </c>
    </row>
    <row r="880">
      <c r="A880" t="inlineStr">
        <is>
          <t xml:space="preserve">RA-YP</t>
        </is>
      </c>
      <c r="B880" t="inlineStr">
        <is>
          <t xml:space="preserve">Yohendrick Piñango</t>
        </is>
      </c>
      <c r="C880" t="inlineStr">
        <is>
          <t xml:space="preserve">Toronto Blue Jays</t>
        </is>
      </c>
      <c r="D880" t="inlineStr">
        <is>
          <t xml:space="preserve">Rookie Lava Lamp Autographs</t>
        </is>
      </c>
      <c r="F880" t="str">
        <f>HYPERLINK("https://www.ebay.com/sch/i.html?_nkw=2026+Topps+Chrome+Update+Yohendrick+Pi%C3%B1ango+auto&amp;mkcid=1&amp;mkrid=711-53200-19255-0&amp;siteid=0&amp;campid=5339157451&amp;toolid=10001&amp;mkevt=1&amp;customid=checklist-xlsx","Find on eBay")</f>
        <v>Find on eBay</v>
      </c>
    </row>
    <row r="881">
      <c r="A881" t="inlineStr">
        <is>
          <t xml:space="preserve">RA-ZC</t>
        </is>
      </c>
      <c r="B881" t="inlineStr">
        <is>
          <t xml:space="preserve">Zach Cole</t>
        </is>
      </c>
      <c r="C881" t="inlineStr">
        <is>
          <t xml:space="preserve">Houston Astros</t>
        </is>
      </c>
      <c r="D881" t="inlineStr">
        <is>
          <t xml:space="preserve">Rookie Lava Lamp Autographs</t>
        </is>
      </c>
      <c r="F881" t="str">
        <f>HYPERLINK("https://www.ebay.com/sch/i.html?_nkw=2026+Topps+Chrome+Update+Zach+Cole+auto&amp;mkcid=1&amp;mkrid=711-53200-19255-0&amp;siteid=0&amp;campid=5339157451&amp;toolid=10001&amp;mkevt=1&amp;customid=checklist-xlsx","Find on eBay")</f>
        <v>Find on eBay</v>
      </c>
    </row>
    <row r="882">
      <c r="A882" t="inlineStr">
        <is>
          <t xml:space="preserve">RA-ZM</t>
        </is>
      </c>
      <c r="B882" t="inlineStr">
        <is>
          <t xml:space="preserve">Zach Maxwell</t>
        </is>
      </c>
      <c r="C882" t="inlineStr">
        <is>
          <t xml:space="preserve">Cincinnati Reds</t>
        </is>
      </c>
      <c r="D882" t="inlineStr">
        <is>
          <t xml:space="preserve">Rookie Lava Lamp Autographs</t>
        </is>
      </c>
      <c r="F882" t="str">
        <f>HYPERLINK("https://www.ebay.com/sch/i.html?_nkw=2026+Topps+Chrome+Update+Zach+Maxwell+auto&amp;mkcid=1&amp;mkrid=711-53200-19255-0&amp;siteid=0&amp;campid=5339157451&amp;toolid=10001&amp;mkevt=1&amp;customid=checklist-xlsx","Find on eBay")</f>
        <v>Find on eBay</v>
      </c>
    </row>
    <row r="883">
      <c r="A883" t="inlineStr">
        <is>
          <t xml:space="preserve">SS-AB</t>
        </is>
      </c>
      <c r="B883" t="inlineStr">
        <is>
          <t xml:space="preserve">Adrian Beltré</t>
        </is>
      </c>
      <c r="C883" t="inlineStr">
        <is>
          <t xml:space="preserve">Texas Rangers</t>
        </is>
      </c>
      <c r="D883" t="inlineStr">
        <is>
          <t xml:space="preserve">Signature Style Autographs</t>
        </is>
      </c>
      <c r="F883" t="str">
        <f>HYPERLINK("https://www.ebay.com/sch/i.html?_nkw=2026+Topps+Chrome+Update+Adrian+Beltr%C3%A9+auto&amp;mkcid=1&amp;mkrid=711-53200-19255-0&amp;siteid=0&amp;campid=5339157451&amp;toolid=10001&amp;mkevt=1&amp;customid=checklist-xlsx","Find on eBay")</f>
        <v>Find on eBay</v>
      </c>
    </row>
    <row r="884">
      <c r="A884" t="inlineStr">
        <is>
          <t xml:space="preserve">SS-AD</t>
        </is>
      </c>
      <c r="B884" t="inlineStr">
        <is>
          <t xml:space="preserve">Andre Dawson</t>
        </is>
      </c>
      <c r="C884" t="inlineStr">
        <is>
          <t xml:space="preserve">Chicago Cubs</t>
        </is>
      </c>
      <c r="D884" t="inlineStr">
        <is>
          <t xml:space="preserve">Signature Style Autographs</t>
        </is>
      </c>
      <c r="F884" t="str">
        <f>HYPERLINK("https://www.ebay.com/sch/i.html?_nkw=2026+Topps+Chrome+Update+Andre+Dawson+auto&amp;mkcid=1&amp;mkrid=711-53200-19255-0&amp;siteid=0&amp;campid=5339157451&amp;toolid=10001&amp;mkevt=1&amp;customid=checklist-xlsx","Find on eBay")</f>
        <v>Find on eBay</v>
      </c>
    </row>
    <row r="885">
      <c r="A885" t="inlineStr">
        <is>
          <t xml:space="preserve">SS-AK</t>
        </is>
      </c>
      <c r="B885" t="inlineStr">
        <is>
          <t xml:space="preserve">Alejandro Kirk</t>
        </is>
      </c>
      <c r="C885" t="inlineStr">
        <is>
          <t xml:space="preserve">Toronto Blue Jays</t>
        </is>
      </c>
      <c r="D885" t="inlineStr">
        <is>
          <t xml:space="preserve">Signature Style Autographs</t>
        </is>
      </c>
      <c r="F885" t="str">
        <f>HYPERLINK("https://www.ebay.com/sch/i.html?_nkw=2026+Topps+Chrome+Update+Alejandro+Kirk+auto&amp;mkcid=1&amp;mkrid=711-53200-19255-0&amp;siteid=0&amp;campid=5339157451&amp;toolid=10001&amp;mkevt=1&amp;customid=checklist-xlsx","Find on eBay")</f>
        <v>Find on eBay</v>
      </c>
    </row>
    <row r="886">
      <c r="A886" t="inlineStr">
        <is>
          <t xml:space="preserve">SS-AM</t>
        </is>
      </c>
      <c r="B886" t="inlineStr">
        <is>
          <t xml:space="preserve">Andrew McCutchen</t>
        </is>
      </c>
      <c r="C886" t="inlineStr">
        <is>
          <t xml:space="preserve">Texas Rangers</t>
        </is>
      </c>
      <c r="D886" t="inlineStr">
        <is>
          <t xml:space="preserve">Signature Style Autographs</t>
        </is>
      </c>
      <c r="F886" t="str">
        <f>HYPERLINK("https://www.ebay.com/sch/i.html?_nkw=2026+Topps+Chrome+Update+Andrew+McCutchen+auto&amp;mkcid=1&amp;mkrid=711-53200-19255-0&amp;siteid=0&amp;campid=5339157451&amp;toolid=10001&amp;mkevt=1&amp;customid=checklist-xlsx","Find on eBay")</f>
        <v>Find on eBay</v>
      </c>
    </row>
    <row r="887">
      <c r="A887" t="inlineStr">
        <is>
          <t xml:space="preserve">SS-AP</t>
        </is>
      </c>
      <c r="B887" t="inlineStr">
        <is>
          <t xml:space="preserve">Andy Pettitte</t>
        </is>
      </c>
      <c r="C887" t="inlineStr">
        <is>
          <t xml:space="preserve">New York Yankees</t>
        </is>
      </c>
      <c r="D887" t="inlineStr">
        <is>
          <t xml:space="preserve">Signature Style Autographs</t>
        </is>
      </c>
      <c r="F887" t="str">
        <f>HYPERLINK("https://www.ebay.com/sch/i.html?_nkw=2026+Topps+Chrome+Update+Andy+Pettitte+auto&amp;mkcid=1&amp;mkrid=711-53200-19255-0&amp;siteid=0&amp;campid=5339157451&amp;toolid=10001&amp;mkevt=1&amp;customid=checklist-xlsx","Find on eBay")</f>
        <v>Find on eBay</v>
      </c>
    </row>
    <row r="888">
      <c r="A888" t="inlineStr">
        <is>
          <t xml:space="preserve">SS-APA</t>
        </is>
      </c>
      <c r="B888" t="inlineStr">
        <is>
          <t xml:space="preserve">Andy Pages</t>
        </is>
      </c>
      <c r="C888" t="inlineStr">
        <is>
          <t xml:space="preserve">Los Angeles Dodgers</t>
        </is>
      </c>
      <c r="D888" t="inlineStr">
        <is>
          <t xml:space="preserve">Signature Style Autographs</t>
        </is>
      </c>
      <c r="F888" t="str">
        <f>HYPERLINK("https://www.ebay.com/sch/i.html?_nkw=2026+Topps+Chrome+Update+Andy+Pages+auto&amp;mkcid=1&amp;mkrid=711-53200-19255-0&amp;siteid=0&amp;campid=5339157451&amp;toolid=10001&amp;mkevt=1&amp;customid=checklist-xlsx","Find on eBay")</f>
        <v>Find on eBay</v>
      </c>
    </row>
    <row r="889">
      <c r="A889" t="inlineStr">
        <is>
          <t xml:space="preserve">SS-BR</t>
        </is>
      </c>
      <c r="B889" t="inlineStr">
        <is>
          <t xml:space="preserve">Brent Rooker</t>
        </is>
      </c>
      <c r="C889" t="inlineStr">
        <is>
          <t xml:space="preserve">Athletics</t>
        </is>
      </c>
      <c r="D889" t="inlineStr">
        <is>
          <t xml:space="preserve">Signature Style Autographs</t>
        </is>
      </c>
      <c r="F889" t="str">
        <f>HYPERLINK("https://www.ebay.com/sch/i.html?_nkw=2026+Topps+Chrome+Update+Brent+Rooker+auto&amp;mkcid=1&amp;mkrid=711-53200-19255-0&amp;siteid=0&amp;campid=5339157451&amp;toolid=10001&amp;mkevt=1&amp;customid=checklist-xlsx","Find on eBay")</f>
        <v>Find on eBay</v>
      </c>
    </row>
    <row r="890">
      <c r="A890" t="inlineStr">
        <is>
          <t xml:space="preserve">SS-BW</t>
        </is>
      </c>
      <c r="B890" t="inlineStr">
        <is>
          <t xml:space="preserve">Billy Wagner</t>
        </is>
      </c>
      <c r="C890" t="inlineStr">
        <is>
          <t xml:space="preserve">Houston Astros</t>
        </is>
      </c>
      <c r="D890" t="inlineStr">
        <is>
          <t xml:space="preserve">Signature Style Autographs</t>
        </is>
      </c>
      <c r="F890" t="str">
        <f>HYPERLINK("https://www.ebay.com/sch/i.html?_nkw=2026+Topps+Chrome+Update+Billy+Wagner+auto&amp;mkcid=1&amp;mkrid=711-53200-19255-0&amp;siteid=0&amp;campid=5339157451&amp;toolid=10001&amp;mkevt=1&amp;customid=checklist-xlsx","Find on eBay")</f>
        <v>Find on eBay</v>
      </c>
    </row>
    <row r="891">
      <c r="A891" t="inlineStr">
        <is>
          <t xml:space="preserve">SS-BZ</t>
        </is>
      </c>
      <c r="B891" t="inlineStr">
        <is>
          <t xml:space="preserve">Barry Zito</t>
        </is>
      </c>
      <c r="C891" t="inlineStr">
        <is>
          <t xml:space="preserve">Athletics</t>
        </is>
      </c>
      <c r="D891" t="inlineStr">
        <is>
          <t xml:space="preserve">Signature Style Autographs</t>
        </is>
      </c>
      <c r="F891" t="str">
        <f>HYPERLINK("https://www.ebay.com/sch/i.html?_nkw=2026+Topps+Chrome+Update+Barry+Zito+auto&amp;mkcid=1&amp;mkrid=711-53200-19255-0&amp;siteid=0&amp;campid=5339157451&amp;toolid=10001&amp;mkevt=1&amp;customid=checklist-xlsx","Find on eBay")</f>
        <v>Find on eBay</v>
      </c>
    </row>
    <row r="892">
      <c r="A892" t="inlineStr">
        <is>
          <t xml:space="preserve">SS-CC</t>
        </is>
      </c>
      <c r="B892" t="inlineStr">
        <is>
          <t xml:space="preserve">Colton Cowser</t>
        </is>
      </c>
      <c r="C892" t="inlineStr">
        <is>
          <t xml:space="preserve">Baltimore Orioles</t>
        </is>
      </c>
      <c r="D892" t="inlineStr">
        <is>
          <t xml:space="preserve">Signature Style Autographs</t>
        </is>
      </c>
      <c r="F892" t="str">
        <f>HYPERLINK("https://www.ebay.com/sch/i.html?_nkw=2026+Topps+Chrome+Update+Colton+Cowser+auto&amp;mkcid=1&amp;mkrid=711-53200-19255-0&amp;siteid=0&amp;campid=5339157451&amp;toolid=10001&amp;mkevt=1&amp;customid=checklist-xlsx","Find on eBay")</f>
        <v>Find on eBay</v>
      </c>
    </row>
    <row r="893">
      <c r="A893" t="inlineStr">
        <is>
          <t xml:space="preserve">SS-CF</t>
        </is>
      </c>
      <c r="B893" t="inlineStr">
        <is>
          <t xml:space="preserve">Cecil Fielder</t>
        </is>
      </c>
      <c r="C893" t="inlineStr">
        <is>
          <t xml:space="preserve">Detroit Tigers</t>
        </is>
      </c>
      <c r="D893" t="inlineStr">
        <is>
          <t xml:space="preserve">Signature Style Autographs</t>
        </is>
      </c>
      <c r="F893" t="str">
        <f>HYPERLINK("https://www.ebay.com/sch/i.html?_nkw=2026+Topps+Chrome+Update+Cecil+Fielder+auto&amp;mkcid=1&amp;mkrid=711-53200-19255-0&amp;siteid=0&amp;campid=5339157451&amp;toolid=10001&amp;mkevt=1&amp;customid=checklist-xlsx","Find on eBay")</f>
        <v>Find on eBay</v>
      </c>
    </row>
    <row r="894">
      <c r="A894" t="inlineStr">
        <is>
          <t xml:space="preserve">SS-CS</t>
        </is>
      </c>
      <c r="B894" t="inlineStr">
        <is>
          <t xml:space="preserve">Cam Smith</t>
        </is>
      </c>
      <c r="C894" t="inlineStr">
        <is>
          <t xml:space="preserve">Houston Astros</t>
        </is>
      </c>
      <c r="D894" t="inlineStr">
        <is>
          <t xml:space="preserve">Signature Style Autographs</t>
        </is>
      </c>
      <c r="F894" t="str">
        <f>HYPERLINK("https://www.ebay.com/sch/i.html?_nkw=2026+Topps+Chrome+Update+Cam+Smith+auto&amp;mkcid=1&amp;mkrid=711-53200-19255-0&amp;siteid=0&amp;campid=5339157451&amp;toolid=10001&amp;mkevt=1&amp;customid=checklist-xlsx","Find on eBay")</f>
        <v>Find on eBay</v>
      </c>
    </row>
    <row r="895">
      <c r="A895" t="inlineStr">
        <is>
          <t xml:space="preserve">SS-DB</t>
        </is>
      </c>
      <c r="B895" t="inlineStr">
        <is>
          <t xml:space="preserve">Dusty Baker</t>
        </is>
      </c>
      <c r="C895" t="inlineStr">
        <is>
          <t xml:space="preserve">Los Angeles Dodgers</t>
        </is>
      </c>
      <c r="D895" t="inlineStr">
        <is>
          <t xml:space="preserve">Signature Style Autographs</t>
        </is>
      </c>
      <c r="F895" t="str">
        <f>HYPERLINK("https://www.ebay.com/sch/i.html?_nkw=2026+Topps+Chrome+Update+Dusty+Baker+auto&amp;mkcid=1&amp;mkrid=711-53200-19255-0&amp;siteid=0&amp;campid=5339157451&amp;toolid=10001&amp;mkevt=1&amp;customid=checklist-xlsx","Find on eBay")</f>
        <v>Find on eBay</v>
      </c>
    </row>
    <row r="896">
      <c r="A896" t="inlineStr">
        <is>
          <t xml:space="preserve">SS-DS</t>
        </is>
      </c>
      <c r="B896" t="inlineStr">
        <is>
          <t xml:space="preserve">Dansby Swanson</t>
        </is>
      </c>
      <c r="C896" t="inlineStr">
        <is>
          <t xml:space="preserve">Chicago Cubs</t>
        </is>
      </c>
      <c r="D896" t="inlineStr">
        <is>
          <t xml:space="preserve">Signature Style Autographs</t>
        </is>
      </c>
      <c r="F896" t="str">
        <f>HYPERLINK("https://www.ebay.com/sch/i.html?_nkw=2026+Topps+Chrome+Update+Dansby+Swanson+auto&amp;mkcid=1&amp;mkrid=711-53200-19255-0&amp;siteid=0&amp;campid=5339157451&amp;toolid=10001&amp;mkevt=1&amp;customid=checklist-xlsx","Find on eBay")</f>
        <v>Find on eBay</v>
      </c>
    </row>
    <row r="897">
      <c r="A897" t="inlineStr">
        <is>
          <t xml:space="preserve">SS-GC</t>
        </is>
      </c>
      <c r="B897" t="inlineStr">
        <is>
          <t xml:space="preserve">Garrett Crochet</t>
        </is>
      </c>
      <c r="C897" t="inlineStr">
        <is>
          <t xml:space="preserve">Boston Red Sox</t>
        </is>
      </c>
      <c r="D897" t="inlineStr">
        <is>
          <t xml:space="preserve">Signature Style Autographs</t>
        </is>
      </c>
      <c r="F897" t="str">
        <f>HYPERLINK("https://www.ebay.com/sch/i.html?_nkw=2026+Topps+Chrome+Update+Garrett+Crochet+auto&amp;mkcid=1&amp;mkrid=711-53200-19255-0&amp;siteid=0&amp;campid=5339157451&amp;toolid=10001&amp;mkevt=1&amp;customid=checklist-xlsx","Find on eBay")</f>
        <v>Find on eBay</v>
      </c>
    </row>
    <row r="898">
      <c r="A898" t="inlineStr">
        <is>
          <t xml:space="preserve">SS-GG</t>
        </is>
      </c>
      <c r="B898" t="inlineStr">
        <is>
          <t xml:space="preserve">Goose Gossage</t>
        </is>
      </c>
      <c r="C898" t="inlineStr">
        <is>
          <t xml:space="preserve">New York Yankees</t>
        </is>
      </c>
      <c r="D898" t="inlineStr">
        <is>
          <t xml:space="preserve">Signature Style Autographs</t>
        </is>
      </c>
      <c r="F898" t="str">
        <f>HYPERLINK("https://www.ebay.com/sch/i.html?_nkw=2026+Topps+Chrome+Update+Goose+Gossage+auto&amp;mkcid=1&amp;mkrid=711-53200-19255-0&amp;siteid=0&amp;campid=5339157451&amp;toolid=10001&amp;mkevt=1&amp;customid=checklist-xlsx","Find on eBay")</f>
        <v>Find on eBay</v>
      </c>
    </row>
    <row r="899">
      <c r="A899" t="inlineStr">
        <is>
          <t xml:space="preserve">SS-GM</t>
        </is>
      </c>
      <c r="B899" t="inlineStr">
        <is>
          <t xml:space="preserve">Greg Maddux</t>
        </is>
      </c>
      <c r="C899" t="inlineStr">
        <is>
          <t xml:space="preserve">Atlanta Braves</t>
        </is>
      </c>
      <c r="D899" t="inlineStr">
        <is>
          <t xml:space="preserve">Signature Style Autographs</t>
        </is>
      </c>
      <c r="F899" t="str">
        <f>HYPERLINK("https://www.ebay.com/sch/i.html?_nkw=2026+Topps+Chrome+Update+Greg+Maddux+auto&amp;mkcid=1&amp;mkrid=711-53200-19255-0&amp;siteid=0&amp;campid=5339157451&amp;toolid=10001&amp;mkevt=1&amp;customid=checklist-xlsx","Find on eBay")</f>
        <v>Find on eBay</v>
      </c>
    </row>
    <row r="900">
      <c r="A900" t="inlineStr">
        <is>
          <t xml:space="preserve">SS-GS</t>
        </is>
      </c>
      <c r="B900" t="inlineStr">
        <is>
          <t xml:space="preserve">Gary Sheffield</t>
        </is>
      </c>
      <c r="C900" t="inlineStr">
        <is>
          <t xml:space="preserve">Los Angeles Dodgers</t>
        </is>
      </c>
      <c r="D900" t="inlineStr">
        <is>
          <t xml:space="preserve">Signature Style Autographs</t>
        </is>
      </c>
      <c r="F900" t="str">
        <f>HYPERLINK("https://www.ebay.com/sch/i.html?_nkw=2026+Topps+Chrome+Update+Gary+Sheffield+auto&amp;mkcid=1&amp;mkrid=711-53200-19255-0&amp;siteid=0&amp;campid=5339157451&amp;toolid=10001&amp;mkevt=1&amp;customid=checklist-xlsx","Find on eBay")</f>
        <v>Find on eBay</v>
      </c>
    </row>
    <row r="901">
      <c r="A901" t="inlineStr">
        <is>
          <t xml:space="preserve">SS-IP</t>
        </is>
      </c>
      <c r="B901" t="inlineStr">
        <is>
          <t xml:space="preserve">Isaac Paredes</t>
        </is>
      </c>
      <c r="C901" t="inlineStr">
        <is>
          <t xml:space="preserve">Houston Astros</t>
        </is>
      </c>
      <c r="D901" t="inlineStr">
        <is>
          <t xml:space="preserve">Signature Style Autographs</t>
        </is>
      </c>
      <c r="F901" t="str">
        <f>HYPERLINK("https://www.ebay.com/sch/i.html?_nkw=2026+Topps+Chrome+Update+Isaac+Paredes+auto&amp;mkcid=1&amp;mkrid=711-53200-19255-0&amp;siteid=0&amp;campid=5339157451&amp;toolid=10001&amp;mkevt=1&amp;customid=checklist-xlsx","Find on eBay")</f>
        <v>Find on eBay</v>
      </c>
    </row>
    <row r="902">
      <c r="A902" t="inlineStr">
        <is>
          <t xml:space="preserve">SS-JB</t>
        </is>
      </c>
      <c r="B902" t="inlineStr">
        <is>
          <t xml:space="preserve">Jeff Bagwell</t>
        </is>
      </c>
      <c r="C902" t="inlineStr">
        <is>
          <t xml:space="preserve">Houston Astros</t>
        </is>
      </c>
      <c r="D902" t="inlineStr">
        <is>
          <t xml:space="preserve">Signature Style Autographs</t>
        </is>
      </c>
      <c r="F902" t="str">
        <f>HYPERLINK("https://www.ebay.com/sch/i.html?_nkw=2026+Topps+Chrome+Update+Jeff+Bagwell+auto&amp;mkcid=1&amp;mkrid=711-53200-19255-0&amp;siteid=0&amp;campid=5339157451&amp;toolid=10001&amp;mkevt=1&amp;customid=checklist-xlsx","Find on eBay")</f>
        <v>Find on eBay</v>
      </c>
    </row>
    <row r="903">
      <c r="A903" t="inlineStr">
        <is>
          <t xml:space="preserve">SS-JBE</t>
        </is>
      </c>
      <c r="B903" t="inlineStr">
        <is>
          <t xml:space="preserve">Johnny Bench</t>
        </is>
      </c>
      <c r="C903" t="inlineStr">
        <is>
          <t xml:space="preserve">Cincinnati Reds</t>
        </is>
      </c>
      <c r="D903" t="inlineStr">
        <is>
          <t xml:space="preserve">Signature Style Autographs</t>
        </is>
      </c>
      <c r="F903" t="str">
        <f>HYPERLINK("https://www.ebay.com/sch/i.html?_nkw=2026+Topps+Chrome+Update+Johnny+Bench+auto&amp;mkcid=1&amp;mkrid=711-53200-19255-0&amp;siteid=0&amp;campid=5339157451&amp;toolid=10001&amp;mkevt=1&amp;customid=checklist-xlsx","Find on eBay")</f>
        <v>Find on eBay</v>
      </c>
    </row>
    <row r="904">
      <c r="A904" t="inlineStr">
        <is>
          <t xml:space="preserve">SS-JC</t>
        </is>
      </c>
      <c r="B904" t="inlineStr">
        <is>
          <t xml:space="preserve">Jazz Chisholm Jr.</t>
        </is>
      </c>
      <c r="C904" t="inlineStr">
        <is>
          <t xml:space="preserve">New York Yankees</t>
        </is>
      </c>
      <c r="D904" t="inlineStr">
        <is>
          <t xml:space="preserve">Signature Style Autographs</t>
        </is>
      </c>
      <c r="F904" t="str">
        <f>HYPERLINK("https://www.ebay.com/sch/i.html?_nkw=2026+Topps+Chrome+Update+Jazz+Chisholm+Jr.+auto&amp;mkcid=1&amp;mkrid=711-53200-19255-0&amp;siteid=0&amp;campid=5339157451&amp;toolid=10001&amp;mkevt=1&amp;customid=checklist-xlsx","Find on eBay")</f>
        <v>Find on eBay</v>
      </c>
    </row>
    <row r="905">
      <c r="A905" t="inlineStr">
        <is>
          <t xml:space="preserve">SS-JD</t>
        </is>
      </c>
      <c r="B905" t="inlineStr">
        <is>
          <t xml:space="preserve">Johnny Damon</t>
        </is>
      </c>
      <c r="C905" t="inlineStr">
        <is>
          <t xml:space="preserve">Boston Red Sox</t>
        </is>
      </c>
      <c r="D905" t="inlineStr">
        <is>
          <t xml:space="preserve">Signature Style Autographs</t>
        </is>
      </c>
      <c r="F905" t="str">
        <f>HYPERLINK("https://www.ebay.com/sch/i.html?_nkw=2026+Topps+Chrome+Update+Johnny+Damon+auto&amp;mkcid=1&amp;mkrid=711-53200-19255-0&amp;siteid=0&amp;campid=5339157451&amp;toolid=10001&amp;mkevt=1&amp;customid=checklist-xlsx","Find on eBay")</f>
        <v>Find on eBay</v>
      </c>
    </row>
    <row r="906">
      <c r="A906" t="inlineStr">
        <is>
          <t xml:space="preserve">SS-JDU</t>
        </is>
      </c>
      <c r="B906" t="inlineStr">
        <is>
          <t xml:space="preserve">Jarren Duran</t>
        </is>
      </c>
      <c r="C906" t="inlineStr">
        <is>
          <t xml:space="preserve">Boston Red Sox</t>
        </is>
      </c>
      <c r="D906" t="inlineStr">
        <is>
          <t xml:space="preserve">Signature Style Autographs</t>
        </is>
      </c>
      <c r="F906" t="str">
        <f>HYPERLINK("https://www.ebay.com/sch/i.html?_nkw=2026+Topps+Chrome+Update+Jarren+Duran+auto&amp;mkcid=1&amp;mkrid=711-53200-19255-0&amp;siteid=0&amp;campid=5339157451&amp;toolid=10001&amp;mkevt=1&amp;customid=checklist-xlsx","Find on eBay")</f>
        <v>Find on eBay</v>
      </c>
    </row>
    <row r="907">
      <c r="A907" t="inlineStr">
        <is>
          <t xml:space="preserve">SS-JE</t>
        </is>
      </c>
      <c r="B907" t="inlineStr">
        <is>
          <t xml:space="preserve">Jim Edmonds</t>
        </is>
      </c>
      <c r="C907" t="inlineStr">
        <is>
          <t xml:space="preserve">St. Louis Cardinals</t>
        </is>
      </c>
      <c r="D907" t="inlineStr">
        <is>
          <t xml:space="preserve">Signature Style Autographs</t>
        </is>
      </c>
      <c r="F907" t="str">
        <f>HYPERLINK("https://www.ebay.com/sch/i.html?_nkw=2026+Topps+Chrome+Update+Jim+Edmonds+auto&amp;mkcid=1&amp;mkrid=711-53200-19255-0&amp;siteid=0&amp;campid=5339157451&amp;toolid=10001&amp;mkevt=1&amp;customid=checklist-xlsx","Find on eBay")</f>
        <v>Find on eBay</v>
      </c>
    </row>
    <row r="908">
      <c r="A908" t="inlineStr">
        <is>
          <t xml:space="preserve">SS-JJ</t>
        </is>
      </c>
      <c r="B908" t="inlineStr">
        <is>
          <t xml:space="preserve">Josh Jung</t>
        </is>
      </c>
      <c r="C908" t="inlineStr">
        <is>
          <t xml:space="preserve">Texas Rangers</t>
        </is>
      </c>
      <c r="D908" t="inlineStr">
        <is>
          <t xml:space="preserve">Signature Style Autographs</t>
        </is>
      </c>
      <c r="F908" t="str">
        <f>HYPERLINK("https://www.ebay.com/sch/i.html?_nkw=2026+Topps+Chrome+Update+Josh+Jung+auto&amp;mkcid=1&amp;mkrid=711-53200-19255-0&amp;siteid=0&amp;campid=5339157451&amp;toolid=10001&amp;mkevt=1&amp;customid=checklist-xlsx","Find on eBay")</f>
        <v>Find on eBay</v>
      </c>
    </row>
    <row r="909">
      <c r="A909" t="inlineStr">
        <is>
          <t xml:space="preserve">SS-JK</t>
        </is>
      </c>
      <c r="B909" t="inlineStr">
        <is>
          <t xml:space="preserve">Jeff Kent</t>
        </is>
      </c>
      <c r="C909" t="inlineStr">
        <is>
          <t xml:space="preserve">San Francisco Giants</t>
        </is>
      </c>
      <c r="D909" t="inlineStr">
        <is>
          <t xml:space="preserve">Signature Style Autographs</t>
        </is>
      </c>
      <c r="F909" t="str">
        <f>HYPERLINK("https://www.ebay.com/sch/i.html?_nkw=2026+Topps+Chrome+Update+Jeff+Kent+auto&amp;mkcid=1&amp;mkrid=711-53200-19255-0&amp;siteid=0&amp;campid=5339157451&amp;toolid=10001&amp;mkevt=1&amp;customid=checklist-xlsx","Find on eBay")</f>
        <v>Find on eBay</v>
      </c>
    </row>
    <row r="910">
      <c r="A910" t="inlineStr">
        <is>
          <t xml:space="preserve">SS-JOC</t>
        </is>
      </c>
      <c r="B910" t="inlineStr">
        <is>
          <t xml:space="preserve">Jose Canseco</t>
        </is>
      </c>
      <c r="C910" t="inlineStr">
        <is>
          <t xml:space="preserve">Oakland Athletics</t>
        </is>
      </c>
      <c r="D910" t="inlineStr">
        <is>
          <t xml:space="preserve">Signature Style Autographs</t>
        </is>
      </c>
      <c r="F910" t="str">
        <f>HYPERLINK("https://www.ebay.com/sch/i.html?_nkw=2026+Topps+Chrome+Update+Jose+Canseco+auto&amp;mkcid=1&amp;mkrid=711-53200-19255-0&amp;siteid=0&amp;campid=5339157451&amp;toolid=10001&amp;mkevt=1&amp;customid=checklist-xlsx","Find on eBay")</f>
        <v>Find on eBay</v>
      </c>
    </row>
    <row r="911">
      <c r="A911" t="inlineStr">
        <is>
          <t xml:space="preserve">SS-JR</t>
        </is>
      </c>
      <c r="B911" t="inlineStr">
        <is>
          <t xml:space="preserve">Jimmy Rollins</t>
        </is>
      </c>
      <c r="C911" t="inlineStr">
        <is>
          <t xml:space="preserve">Philadelphia Phillies</t>
        </is>
      </c>
      <c r="D911" t="inlineStr">
        <is>
          <t xml:space="preserve">Signature Style Autographs</t>
        </is>
      </c>
      <c r="F911" t="str">
        <f>HYPERLINK("https://www.ebay.com/sch/i.html?_nkw=2026+Topps+Chrome+Update+Jimmy+Rollins+auto&amp;mkcid=1&amp;mkrid=711-53200-19255-0&amp;siteid=0&amp;campid=5339157451&amp;toolid=10001&amp;mkevt=1&amp;customid=checklist-xlsx","Find on eBay")</f>
        <v>Find on eBay</v>
      </c>
    </row>
    <row r="912">
      <c r="A912" t="inlineStr">
        <is>
          <t xml:space="preserve">SS-JS</t>
        </is>
      </c>
      <c r="B912" t="inlineStr">
        <is>
          <t xml:space="preserve">Jorge Soler</t>
        </is>
      </c>
      <c r="C912" t="inlineStr">
        <is>
          <t xml:space="preserve">Los Angeles Angels</t>
        </is>
      </c>
      <c r="D912" t="inlineStr">
        <is>
          <t xml:space="preserve">Signature Style Autographs</t>
        </is>
      </c>
      <c r="F912" t="str">
        <f>HYPERLINK("https://www.ebay.com/sch/i.html?_nkw=2026+Topps+Chrome+Update+Jorge+Soler+auto&amp;mkcid=1&amp;mkrid=711-53200-19255-0&amp;siteid=0&amp;campid=5339157451&amp;toolid=10001&amp;mkevt=1&amp;customid=checklist-xlsx","Find on eBay")</f>
        <v>Find on eBay</v>
      </c>
    </row>
    <row r="913">
      <c r="A913" t="inlineStr">
        <is>
          <t xml:space="preserve">SS-JW</t>
        </is>
      </c>
      <c r="B913" t="inlineStr">
        <is>
          <t xml:space="preserve">Jacob Wilson</t>
        </is>
      </c>
      <c r="C913" t="inlineStr">
        <is>
          <t xml:space="preserve">Athletics</t>
        </is>
      </c>
      <c r="D913" t="inlineStr">
        <is>
          <t xml:space="preserve">Signature Style Autographs</t>
        </is>
      </c>
      <c r="F913" t="str">
        <f>HYPERLINK("https://www.ebay.com/sch/i.html?_nkw=2026+Topps+Chrome+Update+Jacob+Wilson+auto&amp;mkcid=1&amp;mkrid=711-53200-19255-0&amp;siteid=0&amp;campid=5339157451&amp;toolid=10001&amp;mkevt=1&amp;customid=checklist-xlsx","Find on eBay")</f>
        <v>Find on eBay</v>
      </c>
    </row>
    <row r="914">
      <c r="A914" t="inlineStr">
        <is>
          <t xml:space="preserve">SS-KM</t>
        </is>
      </c>
      <c r="B914" t="inlineStr">
        <is>
          <t xml:space="preserve">Kyle Manzardo</t>
        </is>
      </c>
      <c r="C914" t="inlineStr">
        <is>
          <t xml:space="preserve">Cleveland Guardians</t>
        </is>
      </c>
      <c r="D914" t="inlineStr">
        <is>
          <t xml:space="preserve">Signature Style Autographs</t>
        </is>
      </c>
      <c r="F914" t="str">
        <f>HYPERLINK("https://www.ebay.com/sch/i.html?_nkw=2026+Topps+Chrome+Update+Kyle+Manzardo+auto&amp;mkcid=1&amp;mkrid=711-53200-19255-0&amp;siteid=0&amp;campid=5339157451&amp;toolid=10001&amp;mkevt=1&amp;customid=checklist-xlsx","Find on eBay")</f>
        <v>Find on eBay</v>
      </c>
    </row>
    <row r="915">
      <c r="A915" t="inlineStr">
        <is>
          <t xml:space="preserve">SS-LB</t>
        </is>
      </c>
      <c r="B915" t="inlineStr">
        <is>
          <t xml:space="preserve">Lawrence Butler</t>
        </is>
      </c>
      <c r="C915" t="inlineStr">
        <is>
          <t xml:space="preserve">Athletics</t>
        </is>
      </c>
      <c r="D915" t="inlineStr">
        <is>
          <t xml:space="preserve">Signature Style Autographs</t>
        </is>
      </c>
      <c r="F915" t="str">
        <f>HYPERLINK("https://www.ebay.com/sch/i.html?_nkw=2026+Topps+Chrome+Update+Lawrence+Butler+auto&amp;mkcid=1&amp;mkrid=711-53200-19255-0&amp;siteid=0&amp;campid=5339157451&amp;toolid=10001&amp;mkevt=1&amp;customid=checklist-xlsx","Find on eBay")</f>
        <v>Find on eBay</v>
      </c>
    </row>
    <row r="916">
      <c r="A916" t="inlineStr">
        <is>
          <t xml:space="preserve">SS-LR</t>
        </is>
      </c>
      <c r="B916" t="inlineStr">
        <is>
          <t xml:space="preserve">Luis Robert Jr.</t>
        </is>
      </c>
      <c r="C916" t="inlineStr">
        <is>
          <t xml:space="preserve">New York Mets</t>
        </is>
      </c>
      <c r="D916" t="inlineStr">
        <is>
          <t xml:space="preserve">Signature Style Autographs</t>
        </is>
      </c>
      <c r="F916" t="str">
        <f>HYPERLINK("https://www.ebay.com/sch/i.html?_nkw=2026+Topps+Chrome+Update+Luis+Robert+Jr.+auto&amp;mkcid=1&amp;mkrid=711-53200-19255-0&amp;siteid=0&amp;campid=5339157451&amp;toolid=10001&amp;mkevt=1&amp;customid=checklist-xlsx","Find on eBay")</f>
        <v>Find on eBay</v>
      </c>
    </row>
    <row r="917">
      <c r="A917" t="inlineStr">
        <is>
          <t xml:space="preserve">SS-MB</t>
        </is>
      </c>
      <c r="B917" t="inlineStr">
        <is>
          <t xml:space="preserve">Mark Buehrle</t>
        </is>
      </c>
      <c r="C917" t="inlineStr">
        <is>
          <t xml:space="preserve">Chicago White Sox</t>
        </is>
      </c>
      <c r="D917" t="inlineStr">
        <is>
          <t xml:space="preserve">Signature Style Autographs</t>
        </is>
      </c>
      <c r="F917" t="str">
        <f>HYPERLINK("https://www.ebay.com/sch/i.html?_nkw=2026+Topps+Chrome+Update+Mark+Buehrle+auto&amp;mkcid=1&amp;mkrid=711-53200-19255-0&amp;siteid=0&amp;campid=5339157451&amp;toolid=10001&amp;mkevt=1&amp;customid=checklist-xlsx","Find on eBay")</f>
        <v>Find on eBay</v>
      </c>
    </row>
    <row r="918">
      <c r="A918" t="inlineStr">
        <is>
          <t xml:space="preserve">SS-MY</t>
        </is>
      </c>
      <c r="B918" t="inlineStr">
        <is>
          <t xml:space="preserve">Masataka Yoshida</t>
        </is>
      </c>
      <c r="C918" t="inlineStr">
        <is>
          <t xml:space="preserve">Boston Red Sox</t>
        </is>
      </c>
      <c r="D918" t="inlineStr">
        <is>
          <t xml:space="preserve">Signature Style Autographs</t>
        </is>
      </c>
      <c r="F918" t="str">
        <f>HYPERLINK("https://www.ebay.com/sch/i.html?_nkw=2026+Topps+Chrome+Update+Masataka+Yoshida+auto&amp;mkcid=1&amp;mkrid=711-53200-19255-0&amp;siteid=0&amp;campid=5339157451&amp;toolid=10001&amp;mkevt=1&amp;customid=checklist-xlsx","Find on eBay")</f>
        <v>Find on eBay</v>
      </c>
    </row>
    <row r="919">
      <c r="A919" t="inlineStr">
        <is>
          <t xml:space="preserve">SS-NE</t>
        </is>
      </c>
      <c r="B919" t="inlineStr">
        <is>
          <t xml:space="preserve">Nathan Eovaldi</t>
        </is>
      </c>
      <c r="C919" t="inlineStr">
        <is>
          <t xml:space="preserve">Texas Rangers</t>
        </is>
      </c>
      <c r="D919" t="inlineStr">
        <is>
          <t xml:space="preserve">Signature Style Autographs</t>
        </is>
      </c>
      <c r="F919" t="str">
        <f>HYPERLINK("https://www.ebay.com/sch/i.html?_nkw=2026+Topps+Chrome+Update+Nathan+Eovaldi+auto&amp;mkcid=1&amp;mkrid=711-53200-19255-0&amp;siteid=0&amp;campid=5339157451&amp;toolid=10001&amp;mkevt=1&amp;customid=checklist-xlsx","Find on eBay")</f>
        <v>Find on eBay</v>
      </c>
    </row>
    <row r="920">
      <c r="A920" t="inlineStr">
        <is>
          <t xml:space="preserve">SS-NS</t>
        </is>
      </c>
      <c r="B920" t="inlineStr">
        <is>
          <t xml:space="preserve">Nolan Schanuel</t>
        </is>
      </c>
      <c r="C920" t="inlineStr">
        <is>
          <t xml:space="preserve">Los Angeles Angels</t>
        </is>
      </c>
      <c r="D920" t="inlineStr">
        <is>
          <t xml:space="preserve">Signature Style Autographs</t>
        </is>
      </c>
      <c r="F920" t="str">
        <f>HYPERLINK("https://www.ebay.com/sch/i.html?_nkw=2026+Topps+Chrome+Update+Nolan+Schanuel+auto&amp;mkcid=1&amp;mkrid=711-53200-19255-0&amp;siteid=0&amp;campid=5339157451&amp;toolid=10001&amp;mkevt=1&amp;customid=checklist-xlsx","Find on eBay")</f>
        <v>Find on eBay</v>
      </c>
    </row>
    <row r="921">
      <c r="A921" t="inlineStr">
        <is>
          <t xml:space="preserve">SS-PF</t>
        </is>
      </c>
      <c r="B921" t="inlineStr">
        <is>
          <t xml:space="preserve">Prince Fielder</t>
        </is>
      </c>
      <c r="C921" t="inlineStr">
        <is>
          <t xml:space="preserve">Texas Rangers</t>
        </is>
      </c>
      <c r="D921" t="inlineStr">
        <is>
          <t xml:space="preserve">Signature Style Autographs</t>
        </is>
      </c>
      <c r="F921" t="str">
        <f>HYPERLINK("https://www.ebay.com/sch/i.html?_nkw=2026+Topps+Chrome+Update+Prince+Fielder+auto&amp;mkcid=1&amp;mkrid=711-53200-19255-0&amp;siteid=0&amp;campid=5339157451&amp;toolid=10001&amp;mkevt=1&amp;customid=checklist-xlsx","Find on eBay")</f>
        <v>Find on eBay</v>
      </c>
    </row>
    <row r="922">
      <c r="A922" t="inlineStr">
        <is>
          <t xml:space="preserve">SS-PK</t>
        </is>
      </c>
      <c r="B922" t="inlineStr">
        <is>
          <t xml:space="preserve">Paul Konerko</t>
        </is>
      </c>
      <c r="C922" t="inlineStr">
        <is>
          <t xml:space="preserve">Chicago White Sox</t>
        </is>
      </c>
      <c r="D922" t="inlineStr">
        <is>
          <t xml:space="preserve">Signature Style Autographs</t>
        </is>
      </c>
      <c r="F922" t="str">
        <f>HYPERLINK("https://www.ebay.com/sch/i.html?_nkw=2026+Topps+Chrome+Update+Paul+Konerko+auto&amp;mkcid=1&amp;mkrid=711-53200-19255-0&amp;siteid=0&amp;campid=5339157451&amp;toolid=10001&amp;mkevt=1&amp;customid=checklist-xlsx","Find on eBay")</f>
        <v>Find on eBay</v>
      </c>
    </row>
    <row r="923">
      <c r="A923" t="inlineStr">
        <is>
          <t xml:space="preserve">SS-RGU</t>
        </is>
      </c>
      <c r="B923" t="inlineStr">
        <is>
          <t xml:space="preserve">Ron Guidry</t>
        </is>
      </c>
      <c r="C923" t="inlineStr">
        <is>
          <t xml:space="preserve">New York Yankees</t>
        </is>
      </c>
      <c r="D923" t="inlineStr">
        <is>
          <t xml:space="preserve">Signature Style Autographs</t>
        </is>
      </c>
      <c r="F923" t="str">
        <f>HYPERLINK("https://www.ebay.com/sch/i.html?_nkw=2026+Topps+Chrome+Update+Ron+Guidry+auto&amp;mkcid=1&amp;mkrid=711-53200-19255-0&amp;siteid=0&amp;campid=5339157451&amp;toolid=10001&amp;mkevt=1&amp;customid=checklist-xlsx","Find on eBay")</f>
        <v>Find on eBay</v>
      </c>
    </row>
    <row r="924">
      <c r="A924" t="inlineStr">
        <is>
          <t xml:space="preserve">SS-RH</t>
        </is>
      </c>
      <c r="B924" t="inlineStr">
        <is>
          <t xml:space="preserve">Ryan Howard</t>
        </is>
      </c>
      <c r="C924" t="inlineStr">
        <is>
          <t xml:space="preserve">Philadelphia Phillies</t>
        </is>
      </c>
      <c r="D924" t="inlineStr">
        <is>
          <t xml:space="preserve">Signature Style Autographs</t>
        </is>
      </c>
      <c r="F924" t="str">
        <f>HYPERLINK("https://www.ebay.com/sch/i.html?_nkw=2026+Topps+Chrome+Update+Ryan+Howard+auto&amp;mkcid=1&amp;mkrid=711-53200-19255-0&amp;siteid=0&amp;campid=5339157451&amp;toolid=10001&amp;mkevt=1&amp;customid=checklist-xlsx","Find on eBay")</f>
        <v>Find on eBay</v>
      </c>
    </row>
    <row r="925">
      <c r="A925" t="inlineStr">
        <is>
          <t xml:space="preserve">SS-RV</t>
        </is>
      </c>
      <c r="B925" t="inlineStr">
        <is>
          <t xml:space="preserve">Robin Ventura</t>
        </is>
      </c>
      <c r="C925" t="inlineStr">
        <is>
          <t xml:space="preserve">Chicago White Sox</t>
        </is>
      </c>
      <c r="D925" t="inlineStr">
        <is>
          <t xml:space="preserve">Signature Style Autographs</t>
        </is>
      </c>
      <c r="F925" t="str">
        <f>HYPERLINK("https://www.ebay.com/sch/i.html?_nkw=2026+Topps+Chrome+Update+Robin+Ventura+auto&amp;mkcid=1&amp;mkrid=711-53200-19255-0&amp;siteid=0&amp;campid=5339157451&amp;toolid=10001&amp;mkevt=1&amp;customid=checklist-xlsx","Find on eBay")</f>
        <v>Find on eBay</v>
      </c>
    </row>
    <row r="926">
      <c r="A926" t="inlineStr">
        <is>
          <t xml:space="preserve">SS-SB</t>
        </is>
      </c>
      <c r="B926" t="inlineStr">
        <is>
          <t xml:space="preserve">Shane Bieber</t>
        </is>
      </c>
      <c r="C926" t="inlineStr">
        <is>
          <t xml:space="preserve">Toronto Blue Jays</t>
        </is>
      </c>
      <c r="D926" t="inlineStr">
        <is>
          <t xml:space="preserve">Signature Style Autographs</t>
        </is>
      </c>
      <c r="F926" t="str">
        <f>HYPERLINK("https://www.ebay.com/sch/i.html?_nkw=2026+Topps+Chrome+Update+Shane+Bieber+auto&amp;mkcid=1&amp;mkrid=711-53200-19255-0&amp;siteid=0&amp;campid=5339157451&amp;toolid=10001&amp;mkevt=1&amp;customid=checklist-xlsx","Find on eBay")</f>
        <v>Find on eBay</v>
      </c>
    </row>
    <row r="927">
      <c r="A927" t="inlineStr">
        <is>
          <t xml:space="preserve">SS-SI</t>
        </is>
      </c>
      <c r="B927" t="inlineStr">
        <is>
          <t xml:space="preserve">Shota Imanaga</t>
        </is>
      </c>
      <c r="C927" t="inlineStr">
        <is>
          <t xml:space="preserve">Chicago Cubs</t>
        </is>
      </c>
      <c r="D927" t="inlineStr">
        <is>
          <t xml:space="preserve">Signature Style Autographs</t>
        </is>
      </c>
      <c r="F927" t="str">
        <f>HYPERLINK("https://www.ebay.com/sch/i.html?_nkw=2026+Topps+Chrome+Update+Shota+Imanaga+auto&amp;mkcid=1&amp;mkrid=711-53200-19255-0&amp;siteid=0&amp;campid=5339157451&amp;toolid=10001&amp;mkevt=1&amp;customid=checklist-xlsx","Find on eBay")</f>
        <v>Find on eBay</v>
      </c>
    </row>
    <row r="928">
      <c r="A928" t="inlineStr">
        <is>
          <t xml:space="preserve">SS-TE</t>
        </is>
      </c>
      <c r="B928" t="inlineStr">
        <is>
          <t xml:space="preserve">Tommy Edman</t>
        </is>
      </c>
      <c r="C928" t="inlineStr">
        <is>
          <t xml:space="preserve">Los Angeles Dodgers</t>
        </is>
      </c>
      <c r="D928" t="inlineStr">
        <is>
          <t xml:space="preserve">Signature Style Autographs</t>
        </is>
      </c>
      <c r="F928" t="str">
        <f>HYPERLINK("https://www.ebay.com/sch/i.html?_nkw=2026+Topps+Chrome+Update+Tommy+Edman+auto&amp;mkcid=1&amp;mkrid=711-53200-19255-0&amp;siteid=0&amp;campid=5339157451&amp;toolid=10001&amp;mkevt=1&amp;customid=checklist-xlsx","Find on eBay")</f>
        <v>Find on eBay</v>
      </c>
    </row>
    <row r="929">
      <c r="A929" t="inlineStr">
        <is>
          <t xml:space="preserve">SS-TG</t>
        </is>
      </c>
      <c r="B929" t="inlineStr">
        <is>
          <t xml:space="preserve">Tom Glavine</t>
        </is>
      </c>
      <c r="C929" t="inlineStr">
        <is>
          <t xml:space="preserve">Atlanta Braves</t>
        </is>
      </c>
      <c r="D929" t="inlineStr">
        <is>
          <t xml:space="preserve">Signature Style Autographs</t>
        </is>
      </c>
      <c r="F929" t="str">
        <f>HYPERLINK("https://www.ebay.com/sch/i.html?_nkw=2026+Topps+Chrome+Update+Tom+Glavine+auto&amp;mkcid=1&amp;mkrid=711-53200-19255-0&amp;siteid=0&amp;campid=5339157451&amp;toolid=10001&amp;mkevt=1&amp;customid=checklist-xlsx","Find on eBay")</f>
        <v>Find on eBay</v>
      </c>
    </row>
    <row r="930">
      <c r="A930" t="inlineStr">
        <is>
          <t xml:space="preserve">SS-TL</t>
        </is>
      </c>
      <c r="B930" t="inlineStr">
        <is>
          <t xml:space="preserve">Tony La Russa</t>
        </is>
      </c>
      <c r="C930" t="inlineStr">
        <is>
          <t xml:space="preserve">St. Louis Cardinals</t>
        </is>
      </c>
      <c r="D930" t="inlineStr">
        <is>
          <t xml:space="preserve">Signature Style Autographs</t>
        </is>
      </c>
      <c r="F930" t="str">
        <f>HYPERLINK("https://www.ebay.com/sch/i.html?_nkw=2026+Topps+Chrome+Update+Tony+La+Russa+auto&amp;mkcid=1&amp;mkrid=711-53200-19255-0&amp;siteid=0&amp;campid=5339157451&amp;toolid=10001&amp;mkevt=1&amp;customid=checklist-xlsx","Find on eBay")</f>
        <v>Find on eBay</v>
      </c>
    </row>
    <row r="931">
      <c r="A931" t="inlineStr">
        <is>
          <t xml:space="preserve">SS-VP</t>
        </is>
      </c>
      <c r="B931" t="inlineStr">
        <is>
          <t xml:space="preserve">Vinnie Pasquantino</t>
        </is>
      </c>
      <c r="C931" t="inlineStr">
        <is>
          <t xml:space="preserve">Kansas City Royals</t>
        </is>
      </c>
      <c r="D931" t="inlineStr">
        <is>
          <t xml:space="preserve">Signature Style Autographs</t>
        </is>
      </c>
      <c r="F931" t="str">
        <f>HYPERLINK("https://www.ebay.com/sch/i.html?_nkw=2026+Topps+Chrome+Update+Vinnie+Pasquantino+auto&amp;mkcid=1&amp;mkrid=711-53200-19255-0&amp;siteid=0&amp;campid=5339157451&amp;toolid=10001&amp;mkevt=1&amp;customid=checklist-xlsx","Find on eBay")</f>
        <v>Find on eBay</v>
      </c>
    </row>
    <row r="932">
      <c r="A932" t="inlineStr">
        <is>
          <t xml:space="preserve">SS-WL</t>
        </is>
      </c>
      <c r="B932" t="inlineStr">
        <is>
          <t xml:space="preserve">Wyatt Langford</t>
        </is>
      </c>
      <c r="C932" t="inlineStr">
        <is>
          <t xml:space="preserve">Texas Rangers</t>
        </is>
      </c>
      <c r="D932" t="inlineStr">
        <is>
          <t xml:space="preserve">Signature Style Autographs</t>
        </is>
      </c>
      <c r="F932" t="str">
        <f>HYPERLINK("https://www.ebay.com/sch/i.html?_nkw=2026+Topps+Chrome+Update+Wyatt+Langford+auto&amp;mkcid=1&amp;mkrid=711-53200-19255-0&amp;siteid=0&amp;campid=5339157451&amp;toolid=10001&amp;mkevt=1&amp;customid=checklist-xlsx","Find on eBay")</f>
        <v>Find on eBay</v>
      </c>
    </row>
    <row r="933">
      <c r="A933" t="inlineStr">
        <is>
          <t xml:space="preserve">DA-AO</t>
        </is>
      </c>
      <c r="B933" t="inlineStr">
        <is>
          <t xml:space="preserve">Ronald Acuña Jr. / Matt Olson</t>
        </is>
      </c>
      <c r="C933" t="inlineStr">
        <is>
          <t xml:space="preserve">Atlanta Braves</t>
        </is>
      </c>
      <c r="D933" t="inlineStr">
        <is>
          <t xml:space="preserve">Dual Autographs</t>
        </is>
      </c>
      <c r="F933" t="str">
        <f>HYPERLINK("https://www.ebay.com/sch/i.html?_nkw=2026+Topps+Chrome+Update+Ronald+Acu%C3%B1a+Jr.+Matt+Olson+auto&amp;mkcid=1&amp;mkrid=711-53200-19255-0&amp;siteid=0&amp;campid=5339157451&amp;toolid=10001&amp;mkevt=1&amp;customid=checklist-xlsx","Find on eBay")</f>
        <v>Find on eBay</v>
      </c>
    </row>
    <row r="934">
      <c r="A934" t="inlineStr">
        <is>
          <t xml:space="preserve">DA-AR</t>
        </is>
      </c>
      <c r="B934" t="inlineStr">
        <is>
          <t xml:space="preserve">Pete Alonso / Cal Ripken Jr.</t>
        </is>
      </c>
      <c r="C934" t="inlineStr">
        <is>
          <t xml:space="preserve">Baltimore Orioles</t>
        </is>
      </c>
      <c r="D934" t="inlineStr">
        <is>
          <t xml:space="preserve">Dual Autographs</t>
        </is>
      </c>
      <c r="F934" t="str">
        <f>HYPERLINK("https://www.ebay.com/sch/i.html?_nkw=2026+Topps+Chrome+Update+Pete+Alonso+Cal+Ripken+Jr.+auto&amp;mkcid=1&amp;mkrid=711-53200-19255-0&amp;siteid=0&amp;campid=5339157451&amp;toolid=10001&amp;mkevt=1&amp;customid=checklist-xlsx","Find on eBay")</f>
        <v>Find on eBay</v>
      </c>
    </row>
    <row r="935">
      <c r="A935" t="inlineStr">
        <is>
          <t xml:space="preserve">DA-BD</t>
        </is>
      </c>
      <c r="B935" t="inlineStr">
        <is>
          <t xml:space="preserve">Chase DeLauter / Travis Bazzana</t>
        </is>
      </c>
      <c r="C935" t="inlineStr">
        <is>
          <t xml:space="preserve">Cleveland Guardians</t>
        </is>
      </c>
      <c r="D935" t="inlineStr">
        <is>
          <t xml:space="preserve">Dual Autographs</t>
        </is>
      </c>
      <c r="F935" t="str">
        <f>HYPERLINK("https://www.ebay.com/sch/i.html?_nkw=2026+Topps+Chrome+Update+Chase+DeLauter+Travis+Bazzana+auto&amp;mkcid=1&amp;mkrid=711-53200-19255-0&amp;siteid=0&amp;campid=5339157451&amp;toolid=10001&amp;mkevt=1&amp;customid=checklist-xlsx","Find on eBay")</f>
        <v>Find on eBay</v>
      </c>
    </row>
    <row r="936">
      <c r="A936" t="inlineStr">
        <is>
          <t xml:space="preserve">DA-BH</t>
        </is>
      </c>
      <c r="B936" t="inlineStr">
        <is>
          <t xml:space="preserve">Samuel Basallo / Gunnar Henderson</t>
        </is>
      </c>
      <c r="C936" t="inlineStr">
        <is>
          <t xml:space="preserve">Baltimore Orioles</t>
        </is>
      </c>
      <c r="D936" t="inlineStr">
        <is>
          <t xml:space="preserve">Dual Autographs</t>
        </is>
      </c>
      <c r="F936" t="str">
        <f>HYPERLINK("https://www.ebay.com/sch/i.html?_nkw=2026+Topps+Chrome+Update+Samuel+Basallo+Gunnar+Henderson+auto&amp;mkcid=1&amp;mkrid=711-53200-19255-0&amp;siteid=0&amp;campid=5339157451&amp;toolid=10001&amp;mkevt=1&amp;customid=checklist-xlsx","Find on eBay")</f>
        <v>Find on eBay</v>
      </c>
    </row>
    <row r="937">
      <c r="A937" t="inlineStr">
        <is>
          <t xml:space="preserve">DA-BSH</t>
        </is>
      </c>
      <c r="B937" t="inlineStr">
        <is>
          <t xml:space="preserve">Moisés Ballesteros / Matt Shaw</t>
        </is>
      </c>
      <c r="C937" t="inlineStr">
        <is>
          <t xml:space="preserve">Chicago Cubs</t>
        </is>
      </c>
      <c r="D937" t="inlineStr">
        <is>
          <t xml:space="preserve">Dual Autographs</t>
        </is>
      </c>
      <c r="F937" t="str">
        <f>HYPERLINK("https://www.ebay.com/sch/i.html?_nkw=2026+Topps+Chrome+Update+Mois%C3%A9s+Ballesteros+Matt+Shaw+auto&amp;mkcid=1&amp;mkrid=711-53200-19255-0&amp;siteid=0&amp;campid=5339157451&amp;toolid=10001&amp;mkevt=1&amp;customid=checklist-xlsx","Find on eBay")</f>
        <v>Find on eBay</v>
      </c>
    </row>
    <row r="938">
      <c r="A938" t="inlineStr">
        <is>
          <t xml:space="preserve">DA-CC</t>
        </is>
      </c>
      <c r="B938" t="inlineStr">
        <is>
          <t xml:space="preserve">Justin Crawford / Carl Crawford</t>
        </is>
      </c>
      <c r="C938" t="inlineStr">
        <is>
          <t xml:space="preserve">Philadelphia Phillies / Tampa Bay Devil Rays</t>
        </is>
      </c>
      <c r="D938" t="inlineStr">
        <is>
          <t xml:space="preserve">Dual Autographs</t>
        </is>
      </c>
      <c r="F938" t="str">
        <f>HYPERLINK("https://www.ebay.com/sch/i.html?_nkw=2026+Topps+Chrome+Update+Justin+Crawford+Carl+Crawford+auto&amp;mkcid=1&amp;mkrid=711-53200-19255-0&amp;siteid=0&amp;campid=5339157451&amp;toolid=10001&amp;mkevt=1&amp;customid=checklist-xlsx","Find on eBay")</f>
        <v>Find on eBay</v>
      </c>
    </row>
    <row r="939">
      <c r="A939" t="inlineStr">
        <is>
          <t xml:space="preserve">DA-CJ</t>
        </is>
      </c>
      <c r="B939" t="inlineStr">
        <is>
          <t xml:space="preserve">Jac Caglianone / Carter Jensen</t>
        </is>
      </c>
      <c r="C939" t="inlineStr">
        <is>
          <t xml:space="preserve">Kansas City Royals</t>
        </is>
      </c>
      <c r="D939" t="inlineStr">
        <is>
          <t xml:space="preserve">Dual Autographs</t>
        </is>
      </c>
      <c r="F939" t="str">
        <f>HYPERLINK("https://www.ebay.com/sch/i.html?_nkw=2026+Topps+Chrome+Update+Jac+Caglianone+Carter+Jensen+auto&amp;mkcid=1&amp;mkrid=711-53200-19255-0&amp;siteid=0&amp;campid=5339157451&amp;toolid=10001&amp;mkevt=1&amp;customid=checklist-xlsx","Find on eBay")</f>
        <v>Find on eBay</v>
      </c>
    </row>
    <row r="940">
      <c r="A940" t="inlineStr">
        <is>
          <t xml:space="preserve">DA-DS</t>
        </is>
      </c>
      <c r="B940" t="inlineStr">
        <is>
          <t xml:space="preserve">Elly De La Cruz / Sal Stewart</t>
        </is>
      </c>
      <c r="C940" t="inlineStr">
        <is>
          <t xml:space="preserve">Cincinnati Reds</t>
        </is>
      </c>
      <c r="D940" t="inlineStr">
        <is>
          <t xml:space="preserve">Dual Autographs</t>
        </is>
      </c>
      <c r="F940" t="str">
        <f>HYPERLINK("https://www.ebay.com/sch/i.html?_nkw=2026+Topps+Chrome+Update+Elly+De+La+Cruz+Sal+Stewart+auto&amp;mkcid=1&amp;mkrid=711-53200-19255-0&amp;siteid=0&amp;campid=5339157451&amp;toolid=10001&amp;mkevt=1&amp;customid=checklist-xlsx","Find on eBay")</f>
        <v>Find on eBay</v>
      </c>
    </row>
    <row r="941">
      <c r="A941" t="inlineStr">
        <is>
          <t xml:space="preserve">DA-FG</t>
        </is>
      </c>
      <c r="B941" t="inlineStr">
        <is>
          <t xml:space="preserve">George Foster / Ken Griffey</t>
        </is>
      </c>
      <c r="C941" t="inlineStr">
        <is>
          <t xml:space="preserve">Cincinnati Reds</t>
        </is>
      </c>
      <c r="D941" t="inlineStr">
        <is>
          <t xml:space="preserve">Dual Autographs</t>
        </is>
      </c>
      <c r="F941" t="str">
        <f>HYPERLINK("https://www.ebay.com/sch/i.html?_nkw=2026+Topps+Chrome+Update+George+Foster+Ken+Griffey+auto&amp;mkcid=1&amp;mkrid=711-53200-19255-0&amp;siteid=0&amp;campid=5339157451&amp;toolid=10001&amp;mkevt=1&amp;customid=checklist-xlsx","Find on eBay")</f>
        <v>Find on eBay</v>
      </c>
    </row>
    <row r="942">
      <c r="A942" t="inlineStr">
        <is>
          <t xml:space="preserve">DA-HK</t>
        </is>
      </c>
      <c r="B942" t="inlineStr">
        <is>
          <t xml:space="preserve">Orel Hershiser / Clayton Kershaw</t>
        </is>
      </c>
      <c r="C942" t="inlineStr">
        <is>
          <t xml:space="preserve">Los Angeles Dodgers</t>
        </is>
      </c>
      <c r="D942" t="inlineStr">
        <is>
          <t xml:space="preserve">Dual Autographs</t>
        </is>
      </c>
      <c r="F942" t="str">
        <f>HYPERLINK("https://www.ebay.com/sch/i.html?_nkw=2026+Topps+Chrome+Update+Orel+Hershiser+Clayton+Kershaw+auto&amp;mkcid=1&amp;mkrid=711-53200-19255-0&amp;siteid=0&amp;campid=5339157451&amp;toolid=10001&amp;mkevt=1&amp;customid=checklist-xlsx","Find on eBay")</f>
        <v>Find on eBay</v>
      </c>
    </row>
    <row r="943">
      <c r="A943" t="inlineStr">
        <is>
          <t xml:space="preserve">DA-HM</t>
        </is>
      </c>
      <c r="B943" t="inlineStr">
        <is>
          <t xml:space="preserve">Mason Miller / Trevor Hoffman</t>
        </is>
      </c>
      <c r="C943" t="inlineStr">
        <is>
          <t xml:space="preserve">San Diego Padres</t>
        </is>
      </c>
      <c r="D943" t="inlineStr">
        <is>
          <t xml:space="preserve">Dual Autographs</t>
        </is>
      </c>
      <c r="F943" t="str">
        <f>HYPERLINK("https://www.ebay.com/sch/i.html?_nkw=2026+Topps+Chrome+Update+Mason+Miller+Trevor+Hoffman+auto&amp;mkcid=1&amp;mkrid=711-53200-19255-0&amp;siteid=0&amp;campid=5339157451&amp;toolid=10001&amp;mkevt=1&amp;customid=checklist-xlsx","Find on eBay")</f>
        <v>Find on eBay</v>
      </c>
    </row>
    <row r="944">
      <c r="A944" t="inlineStr">
        <is>
          <t xml:space="preserve">DA-HS</t>
        </is>
      </c>
      <c r="B944" t="inlineStr">
        <is>
          <t xml:space="preserve">Keith Hernandez / Ted Simmons</t>
        </is>
      </c>
      <c r="C944" t="inlineStr">
        <is>
          <t xml:space="preserve">St. Louis Cardinals</t>
        </is>
      </c>
      <c r="D944" t="inlineStr">
        <is>
          <t xml:space="preserve">Dual Autographs</t>
        </is>
      </c>
      <c r="F944" t="str">
        <f>HYPERLINK("https://www.ebay.com/sch/i.html?_nkw=2026+Topps+Chrome+Update+Keith+Hernandez+Ted+Simmons+auto&amp;mkcid=1&amp;mkrid=711-53200-19255-0&amp;siteid=0&amp;campid=5339157451&amp;toolid=10001&amp;mkevt=1&amp;customid=checklist-xlsx","Find on eBay")</f>
        <v>Find on eBay</v>
      </c>
    </row>
    <row r="945">
      <c r="A945" t="inlineStr">
        <is>
          <t xml:space="preserve">DA-HW</t>
        </is>
      </c>
      <c r="B945" t="inlineStr">
        <is>
          <t xml:space="preserve">Willie Horton / Lou Whitaker</t>
        </is>
      </c>
      <c r="C945" t="inlineStr">
        <is>
          <t xml:space="preserve">Detroit Tigers</t>
        </is>
      </c>
      <c r="D945" t="inlineStr">
        <is>
          <t xml:space="preserve">Dual Autographs</t>
        </is>
      </c>
      <c r="F945" t="str">
        <f>HYPERLINK("https://www.ebay.com/sch/i.html?_nkw=2026+Topps+Chrome+Update+Willie+Horton+Lou+Whitaker+auto&amp;mkcid=1&amp;mkrid=711-53200-19255-0&amp;siteid=0&amp;campid=5339157451&amp;toolid=10001&amp;mkevt=1&amp;customid=checklist-xlsx","Find on eBay")</f>
        <v>Find on eBay</v>
      </c>
    </row>
    <row r="946">
      <c r="A946" t="inlineStr">
        <is>
          <t xml:space="preserve">DA-IH</t>
        </is>
      </c>
      <c r="B946" t="inlineStr">
        <is>
          <t xml:space="preserve">Cade Horton / Shota Imanaga</t>
        </is>
      </c>
      <c r="C946" t="inlineStr">
        <is>
          <t xml:space="preserve">Chicago Cubs</t>
        </is>
      </c>
      <c r="D946" t="inlineStr">
        <is>
          <t xml:space="preserve">Dual Autographs</t>
        </is>
      </c>
      <c r="F946" t="str">
        <f>HYPERLINK("https://www.ebay.com/sch/i.html?_nkw=2026+Topps+Chrome+Update+Cade+Horton+Shota+Imanaga+auto&amp;mkcid=1&amp;mkrid=711-53200-19255-0&amp;siteid=0&amp;campid=5339157451&amp;toolid=10001&amp;mkevt=1&amp;customid=checklist-xlsx","Find on eBay")</f>
        <v>Find on eBay</v>
      </c>
    </row>
    <row r="947">
      <c r="A947" t="inlineStr">
        <is>
          <t xml:space="preserve">DA-IM</t>
        </is>
      </c>
      <c r="B947" t="inlineStr">
        <is>
          <t xml:space="preserve">Munetaka Murakami / Ichiro</t>
        </is>
      </c>
      <c r="C947" t="inlineStr">
        <is>
          <t xml:space="preserve">Chicago White Sox / Seattle Mariners</t>
        </is>
      </c>
      <c r="D947" t="inlineStr">
        <is>
          <t xml:space="preserve">Dual Autographs</t>
        </is>
      </c>
      <c r="F947" t="str">
        <f>HYPERLINK("https://www.ebay.com/sch/i.html?_nkw=2026+Topps+Chrome+Update+Munetaka+Murakami+Ichiro+auto&amp;mkcid=1&amp;mkrid=711-53200-19255-0&amp;siteid=0&amp;campid=5339157451&amp;toolid=10001&amp;mkevt=1&amp;customid=checklist-xlsx","Find on eBay")</f>
        <v>Find on eBay</v>
      </c>
    </row>
    <row r="948">
      <c r="A948" t="inlineStr">
        <is>
          <t xml:space="preserve">DA-KC</t>
        </is>
      </c>
      <c r="B948" t="inlineStr">
        <is>
          <t xml:space="preserve">Will Clark / Jeff Kent</t>
        </is>
      </c>
      <c r="C948" t="inlineStr">
        <is>
          <t xml:space="preserve">San Francisco Giants</t>
        </is>
      </c>
      <c r="D948" t="inlineStr">
        <is>
          <t xml:space="preserve">Dual Autographs</t>
        </is>
      </c>
      <c r="F948" t="str">
        <f>HYPERLINK("https://www.ebay.com/sch/i.html?_nkw=2026+Topps+Chrome+Update+Will+Clark+Jeff+Kent+auto&amp;mkcid=1&amp;mkrid=711-53200-19255-0&amp;siteid=0&amp;campid=5339157451&amp;toolid=10001&amp;mkevt=1&amp;customid=checklist-xlsx","Find on eBay")</f>
        <v>Find on eBay</v>
      </c>
    </row>
    <row r="949">
      <c r="A949" t="inlineStr">
        <is>
          <t xml:space="preserve">DA-KF</t>
        </is>
      </c>
      <c r="B949" t="inlineStr">
        <is>
          <t xml:space="preserve">Hyeseong Kim / Alex Freeland</t>
        </is>
      </c>
      <c r="C949" t="inlineStr">
        <is>
          <t xml:space="preserve">Los Angeles Dodgers</t>
        </is>
      </c>
      <c r="D949" t="inlineStr">
        <is>
          <t xml:space="preserve">Dual Autographs</t>
        </is>
      </c>
      <c r="F949" t="str">
        <f>HYPERLINK("https://www.ebay.com/sch/i.html?_nkw=2026+Topps+Chrome+Update+Hyeseong+Kim+Alex+Freeland+auto&amp;mkcid=1&amp;mkrid=711-53200-19255-0&amp;siteid=0&amp;campid=5339157451&amp;toolid=10001&amp;mkevt=1&amp;customid=checklist-xlsx","Find on eBay")</f>
        <v>Find on eBay</v>
      </c>
    </row>
    <row r="950">
      <c r="A950" t="inlineStr">
        <is>
          <t xml:space="preserve">DA-MA</t>
        </is>
      </c>
      <c r="B950" t="inlineStr">
        <is>
          <t xml:space="preserve">Ketel Marte / Nolan Arenado</t>
        </is>
      </c>
      <c r="C950" t="inlineStr">
        <is>
          <t xml:space="preserve">Arizona Diamondbacks</t>
        </is>
      </c>
      <c r="D950" t="inlineStr">
        <is>
          <t xml:space="preserve">Dual Autographs</t>
        </is>
      </c>
      <c r="F950" t="str">
        <f>HYPERLINK("https://www.ebay.com/sch/i.html?_nkw=2026+Topps+Chrome+Update+Ketel+Marte+Nolan+Arenado+auto&amp;mkcid=1&amp;mkrid=711-53200-19255-0&amp;siteid=0&amp;campid=5339157451&amp;toolid=10001&amp;mkevt=1&amp;customid=checklist-xlsx","Find on eBay")</f>
        <v>Find on eBay</v>
      </c>
    </row>
    <row r="951">
      <c r="A951" t="inlineStr">
        <is>
          <t xml:space="preserve">DA-MC</t>
        </is>
      </c>
      <c r="B951" t="inlineStr">
        <is>
          <t xml:space="preserve">Miguel Cabrera / Kevin McGonigle</t>
        </is>
      </c>
      <c r="C951" t="inlineStr">
        <is>
          <t xml:space="preserve">Detroit Tigers</t>
        </is>
      </c>
      <c r="D951" t="inlineStr">
        <is>
          <t xml:space="preserve">Dual Autographs</t>
        </is>
      </c>
      <c r="F951" t="str">
        <f>HYPERLINK("https://www.ebay.com/sch/i.html?_nkw=2026+Topps+Chrome+Update+Miguel+Cabrera+Kevin+McGonigle+auto&amp;mkcid=1&amp;mkrid=711-53200-19255-0&amp;siteid=0&amp;campid=5339157451&amp;toolid=10001&amp;mkevt=1&amp;customid=checklist-xlsx","Find on eBay")</f>
        <v>Find on eBay</v>
      </c>
    </row>
    <row r="952">
      <c r="A952" t="inlineStr">
        <is>
          <t xml:space="preserve">DA-MS</t>
        </is>
      </c>
      <c r="B952" t="inlineStr">
        <is>
          <t xml:space="preserve">Ozzie Smith / Willie McGee</t>
        </is>
      </c>
      <c r="C952" t="inlineStr">
        <is>
          <t xml:space="preserve">St. Louis Cardinals</t>
        </is>
      </c>
      <c r="D952" t="inlineStr">
        <is>
          <t xml:space="preserve">Dual Autographs</t>
        </is>
      </c>
      <c r="F952" t="str">
        <f>HYPERLINK("https://www.ebay.com/sch/i.html?_nkw=2026+Topps+Chrome+Update+Ozzie+Smith+Willie+McGee+auto&amp;mkcid=1&amp;mkrid=711-53200-19255-0&amp;siteid=0&amp;campid=5339157451&amp;toolid=10001&amp;mkevt=1&amp;customid=checklist-xlsx","Find on eBay")</f>
        <v>Find on eBay</v>
      </c>
    </row>
    <row r="953">
      <c r="A953" t="inlineStr">
        <is>
          <t xml:space="preserve">DA-OG</t>
        </is>
      </c>
      <c r="B953" t="inlineStr">
        <is>
          <t xml:space="preserve">Vladimir Guerrero Jr. / Kazuma Okamoto</t>
        </is>
      </c>
      <c r="C953" t="inlineStr">
        <is>
          <t xml:space="preserve">Toronto Blue Jays</t>
        </is>
      </c>
      <c r="D953" t="inlineStr">
        <is>
          <t xml:space="preserve">Dual Autographs</t>
        </is>
      </c>
      <c r="F953" t="str">
        <f>HYPERLINK("https://www.ebay.com/sch/i.html?_nkw=2026+Topps+Chrome+Update+Vladimir+Guerrero+Jr.+Kazuma+Okamoto+auto&amp;mkcid=1&amp;mkrid=711-53200-19255-0&amp;siteid=0&amp;campid=5339157451&amp;toolid=10001&amp;mkevt=1&amp;customid=checklist-xlsx","Find on eBay")</f>
        <v>Find on eBay</v>
      </c>
    </row>
    <row r="954">
      <c r="A954" t="inlineStr">
        <is>
          <t xml:space="preserve">DA-OR</t>
        </is>
      </c>
      <c r="B954" t="inlineStr">
        <is>
          <t xml:space="preserve">Manny Ramirez / David Ortiz</t>
        </is>
      </c>
      <c r="C954" t="inlineStr">
        <is>
          <t xml:space="preserve">Boston Red Sox</t>
        </is>
      </c>
      <c r="D954" t="inlineStr">
        <is>
          <t xml:space="preserve">Dual Autographs</t>
        </is>
      </c>
      <c r="F954" t="str">
        <f>HYPERLINK("https://www.ebay.com/sch/i.html?_nkw=2026+Topps+Chrome+Update+Manny+Ramirez+David+Ortiz+auto&amp;mkcid=1&amp;mkrid=711-53200-19255-0&amp;siteid=0&amp;campid=5339157451&amp;toolid=10001&amp;mkevt=1&amp;customid=checklist-xlsx","Find on eBay")</f>
        <v>Find on eBay</v>
      </c>
    </row>
    <row r="955">
      <c r="A955" t="inlineStr">
        <is>
          <t xml:space="preserve">DA-PN</t>
        </is>
      </c>
      <c r="B955" t="inlineStr">
        <is>
          <t xml:space="preserve">Mike Piazza / Hideo Nomo</t>
        </is>
      </c>
      <c r="C955" t="inlineStr">
        <is>
          <t xml:space="preserve">Los Angeles Dodgers</t>
        </is>
      </c>
      <c r="D955" t="inlineStr">
        <is>
          <t xml:space="preserve">Dual Autographs</t>
        </is>
      </c>
      <c r="F955" t="str">
        <f>HYPERLINK("https://www.ebay.com/sch/i.html?_nkw=2026+Topps+Chrome+Update+Mike+Piazza+Hideo+Nomo+auto&amp;mkcid=1&amp;mkrid=711-53200-19255-0&amp;siteid=0&amp;campid=5339157451&amp;toolid=10001&amp;mkevt=1&amp;customid=checklist-xlsx","Find on eBay")</f>
        <v>Find on eBay</v>
      </c>
    </row>
    <row r="956">
      <c r="A956" t="inlineStr">
        <is>
          <t xml:space="preserve">DA-PW</t>
        </is>
      </c>
      <c r="B956" t="inlineStr">
        <is>
          <t xml:space="preserve">JJ Wetherholt / Albert Pujols</t>
        </is>
      </c>
      <c r="C956" t="inlineStr">
        <is>
          <t xml:space="preserve">St. Louis Cardinals</t>
        </is>
      </c>
      <c r="D956" t="inlineStr">
        <is>
          <t xml:space="preserve">Dual Autographs</t>
        </is>
      </c>
      <c r="F956" t="str">
        <f>HYPERLINK("https://www.ebay.com/sch/i.html?_nkw=2026+Topps+Chrome+Update+JJ+Wetherholt+Albert+Pujols+auto&amp;mkcid=1&amp;mkrid=711-53200-19255-0&amp;siteid=0&amp;campid=5339157451&amp;toolid=10001&amp;mkevt=1&amp;customid=checklist-xlsx","Find on eBay")</f>
        <v>Find on eBay</v>
      </c>
    </row>
    <row r="957">
      <c r="A957" t="inlineStr">
        <is>
          <t xml:space="preserve">DA-RB</t>
        </is>
      </c>
      <c r="B957" t="inlineStr">
        <is>
          <t xml:space="preserve">Cody Bellinger / Ben Rice</t>
        </is>
      </c>
      <c r="C957" t="inlineStr">
        <is>
          <t xml:space="preserve">New York Yankees</t>
        </is>
      </c>
      <c r="D957" t="inlineStr">
        <is>
          <t xml:space="preserve">Dual Autographs</t>
        </is>
      </c>
      <c r="F957" t="str">
        <f>HYPERLINK("https://www.ebay.com/sch/i.html?_nkw=2026+Topps+Chrome+Update+Cody+Bellinger+Ben+Rice+auto&amp;mkcid=1&amp;mkrid=711-53200-19255-0&amp;siteid=0&amp;campid=5339157451&amp;toolid=10001&amp;mkevt=1&amp;customid=checklist-xlsx","Find on eBay")</f>
        <v>Find on eBay</v>
      </c>
    </row>
    <row r="958">
      <c r="A958" t="inlineStr">
        <is>
          <t xml:space="preserve">DA-RC</t>
        </is>
      </c>
      <c r="B958" t="inlineStr">
        <is>
          <t xml:space="preserve">Alex Rodriguez / Robinson Canó</t>
        </is>
      </c>
      <c r="C958" t="inlineStr">
        <is>
          <t xml:space="preserve">New York Yankees</t>
        </is>
      </c>
      <c r="D958" t="inlineStr">
        <is>
          <t xml:space="preserve">Dual Autographs</t>
        </is>
      </c>
      <c r="F958" t="str">
        <f>HYPERLINK("https://www.ebay.com/sch/i.html?_nkw=2026+Topps+Chrome+Update+Alex+Rodriguez+Robinson+Can%C3%B3+auto&amp;mkcid=1&amp;mkrid=711-53200-19255-0&amp;siteid=0&amp;campid=5339157451&amp;toolid=10001&amp;mkevt=1&amp;customid=checklist-xlsx","Find on eBay")</f>
        <v>Find on eBay</v>
      </c>
    </row>
    <row r="959">
      <c r="A959" t="inlineStr">
        <is>
          <t xml:space="preserve">DA-RK</t>
        </is>
      </c>
      <c r="B959" t="inlineStr">
        <is>
          <t xml:space="preserve">TJ Rumfield / Kyle Karros</t>
        </is>
      </c>
      <c r="C959" t="inlineStr">
        <is>
          <t xml:space="preserve">Colorado Rockies</t>
        </is>
      </c>
      <c r="D959" t="inlineStr">
        <is>
          <t xml:space="preserve">Dual Autographs</t>
        </is>
      </c>
      <c r="F959" t="str">
        <f>HYPERLINK("https://www.ebay.com/sch/i.html?_nkw=2026+Topps+Chrome+Update+TJ+Rumfield+Kyle+Karros+auto&amp;mkcid=1&amp;mkrid=711-53200-19255-0&amp;siteid=0&amp;campid=5339157451&amp;toolid=10001&amp;mkevt=1&amp;customid=checklist-xlsx","Find on eBay")</f>
        <v>Find on eBay</v>
      </c>
    </row>
    <row r="960">
      <c r="A960" t="inlineStr">
        <is>
          <t xml:space="preserve">DA-RS</t>
        </is>
      </c>
      <c r="B960" t="inlineStr">
        <is>
          <t xml:space="preserve">Dalton Rushing / Will Smith</t>
        </is>
      </c>
      <c r="C960" t="inlineStr">
        <is>
          <t xml:space="preserve">Los Angeles Dodgers</t>
        </is>
      </c>
      <c r="D960" t="inlineStr">
        <is>
          <t xml:space="preserve">Dual Autographs</t>
        </is>
      </c>
      <c r="F960" t="str">
        <f>HYPERLINK("https://www.ebay.com/sch/i.html?_nkw=2026+Topps+Chrome+Update+Dalton+Rushing+Will+Smith+auto&amp;mkcid=1&amp;mkrid=711-53200-19255-0&amp;siteid=0&amp;campid=5339157451&amp;toolid=10001&amp;mkevt=1&amp;customid=checklist-xlsx","Find on eBay")</f>
        <v>Find on eBay</v>
      </c>
    </row>
    <row r="961">
      <c r="A961" t="inlineStr">
        <is>
          <t xml:space="preserve">DA-RT</t>
        </is>
      </c>
      <c r="B961" t="inlineStr">
        <is>
          <t xml:space="preserve">José Ramírez / Jim Thome</t>
        </is>
      </c>
      <c r="C961" t="inlineStr">
        <is>
          <t xml:space="preserve">Cleveland Guardians / Cleveland</t>
        </is>
      </c>
      <c r="D961" t="inlineStr">
        <is>
          <t xml:space="preserve">Dual Autographs</t>
        </is>
      </c>
      <c r="F961" t="str">
        <f>HYPERLINK("https://www.ebay.com/sch/i.html?_nkw=2026+Topps+Chrome+Update+Jos%C3%A9+Ram%C3%ADrez+Jim+Thome+auto&amp;mkcid=1&amp;mkrid=711-53200-19255-0&amp;siteid=0&amp;campid=5339157451&amp;toolid=10001&amp;mkevt=1&amp;customid=checklist-xlsx","Find on eBay")</f>
        <v>Find on eBay</v>
      </c>
    </row>
    <row r="962">
      <c r="A962" t="inlineStr">
        <is>
          <t xml:space="preserve">DA-RW</t>
        </is>
      </c>
      <c r="B962" t="inlineStr">
        <is>
          <t xml:space="preserve">Ivan Rodriguez / Dontrelle Willis</t>
        </is>
      </c>
      <c r="C962" t="inlineStr">
        <is>
          <t xml:space="preserve">Florida Marlins</t>
        </is>
      </c>
      <c r="D962" t="inlineStr">
        <is>
          <t xml:space="preserve">Dual Autographs</t>
        </is>
      </c>
      <c r="F962" t="str">
        <f>HYPERLINK("https://www.ebay.com/sch/i.html?_nkw=2026+Topps+Chrome+Update+Ivan+Rodriguez+Dontrelle+Willis+auto&amp;mkcid=1&amp;mkrid=711-53200-19255-0&amp;siteid=0&amp;campid=5339157451&amp;toolid=10001&amp;mkevt=1&amp;customid=checklist-xlsx","Find on eBay")</f>
        <v>Find on eBay</v>
      </c>
    </row>
    <row r="963">
      <c r="A963" t="inlineStr">
        <is>
          <t xml:space="preserve">DA-SG</t>
        </is>
      </c>
      <c r="B963" t="inlineStr">
        <is>
          <t xml:space="preserve">Konnor Griffin / Paul Skenes</t>
        </is>
      </c>
      <c r="C963" t="inlineStr">
        <is>
          <t xml:space="preserve">Pittsburgh Pirates</t>
        </is>
      </c>
      <c r="D963" t="inlineStr">
        <is>
          <t xml:space="preserve">Dual Autographs</t>
        </is>
      </c>
      <c r="F963" t="str">
        <f>HYPERLINK("https://www.ebay.com/sch/i.html?_nkw=2026+Topps+Chrome+Update+Konnor+Griffin+Paul+Skenes+auto&amp;mkcid=1&amp;mkrid=711-53200-19255-0&amp;siteid=0&amp;campid=5339157451&amp;toolid=10001&amp;mkevt=1&amp;customid=checklist-xlsx","Find on eBay")</f>
        <v>Find on eBay</v>
      </c>
    </row>
    <row r="964">
      <c r="A964" t="inlineStr">
        <is>
          <t xml:space="preserve">DA-ST</t>
        </is>
      </c>
      <c r="B964" t="inlineStr">
        <is>
          <t xml:space="preserve">Kyle Teel / Noah Schultz</t>
        </is>
      </c>
      <c r="C964" t="inlineStr">
        <is>
          <t xml:space="preserve">Chicago White Sox</t>
        </is>
      </c>
      <c r="D964" t="inlineStr">
        <is>
          <t xml:space="preserve">Dual Autographs</t>
        </is>
      </c>
      <c r="F964" t="str">
        <f>HYPERLINK("https://www.ebay.com/sch/i.html?_nkw=2026+Topps+Chrome+Update+Kyle+Teel+Noah+Schultz+auto&amp;mkcid=1&amp;mkrid=711-53200-19255-0&amp;siteid=0&amp;campid=5339157451&amp;toolid=10001&amp;mkevt=1&amp;customid=checklist-xlsx","Find on eBay")</f>
        <v>Find on eBay</v>
      </c>
    </row>
    <row r="965">
      <c r="A965" t="inlineStr">
        <is>
          <t xml:space="preserve">DA-TC</t>
        </is>
      </c>
      <c r="B965" t="inlineStr">
        <is>
          <t xml:space="preserve">Joe Torre / Steve Carlton</t>
        </is>
      </c>
      <c r="C965" t="inlineStr">
        <is>
          <t xml:space="preserve">St. Louis Cardinals</t>
        </is>
      </c>
      <c r="D965" t="inlineStr">
        <is>
          <t xml:space="preserve">Dual Autographs</t>
        </is>
      </c>
      <c r="F965" t="str">
        <f>HYPERLINK("https://www.ebay.com/sch/i.html?_nkw=2026+Topps+Chrome+Update+Joe+Torre+Steve+Carlton+auto&amp;mkcid=1&amp;mkrid=711-53200-19255-0&amp;siteid=0&amp;campid=5339157451&amp;toolid=10001&amp;mkevt=1&amp;customid=checklist-xlsx","Find on eBay")</f>
        <v>Find on eBay</v>
      </c>
    </row>
    <row r="966">
      <c r="A966" t="inlineStr">
        <is>
          <t xml:space="preserve">DA-TE</t>
        </is>
      </c>
      <c r="B966" t="inlineStr">
        <is>
          <t xml:space="preserve">Payton Tolle / Connelly Early</t>
        </is>
      </c>
      <c r="C966" t="inlineStr">
        <is>
          <t xml:space="preserve">Boston Red Sox</t>
        </is>
      </c>
      <c r="D966" t="inlineStr">
        <is>
          <t xml:space="preserve">Dual Autographs</t>
        </is>
      </c>
      <c r="F966" t="str">
        <f>HYPERLINK("https://www.ebay.com/sch/i.html?_nkw=2026+Topps+Chrome+Update+Payton+Tolle+Connelly+Early+auto&amp;mkcid=1&amp;mkrid=711-53200-19255-0&amp;siteid=0&amp;campid=5339157451&amp;toolid=10001&amp;mkevt=1&amp;customid=checklist-xlsx","Find on eBay")</f>
        <v>Find on eBay</v>
      </c>
    </row>
    <row r="967">
      <c r="A967" t="inlineStr">
        <is>
          <t xml:space="preserve">DA-TJ</t>
        </is>
      </c>
      <c r="B967" t="inlineStr">
        <is>
          <t xml:space="preserve">Johan Santana / Torii Hunter</t>
        </is>
      </c>
      <c r="C967" t="inlineStr">
        <is>
          <t xml:space="preserve">Minnesota Twins</t>
        </is>
      </c>
      <c r="D967" t="inlineStr">
        <is>
          <t xml:space="preserve">Dual Autographs</t>
        </is>
      </c>
      <c r="F967" t="str">
        <f>HYPERLINK("https://www.ebay.com/sch/i.html?_nkw=2026+Topps+Chrome+Update+Johan+Santana+Torii+Hunter+auto&amp;mkcid=1&amp;mkrid=711-53200-19255-0&amp;siteid=0&amp;campid=5339157451&amp;toolid=10001&amp;mkevt=1&amp;customid=checklist-xlsx","Find on eBay")</f>
        <v>Find on eBay</v>
      </c>
    </row>
    <row r="968">
      <c r="A968" t="inlineStr">
        <is>
          <t xml:space="preserve">DA-TR</t>
        </is>
      </c>
      <c r="B968" t="inlineStr">
        <is>
          <t xml:space="preserve">Nolan Ryan / Mike Trout</t>
        </is>
      </c>
      <c r="C968" t="inlineStr">
        <is>
          <t xml:space="preserve">California Angels / Los Angeles Angels</t>
        </is>
      </c>
      <c r="D968" t="inlineStr">
        <is>
          <t xml:space="preserve">Dual Autographs</t>
        </is>
      </c>
      <c r="F968" t="str">
        <f>HYPERLINK("https://www.ebay.com/sch/i.html?_nkw=2026+Topps+Chrome+Update+Nolan+Ryan+Mike+Trout+auto&amp;mkcid=1&amp;mkrid=711-53200-19255-0&amp;siteid=0&amp;campid=5339157451&amp;toolid=10001&amp;mkevt=1&amp;customid=checklist-xlsx","Find on eBay")</f>
        <v>Find on eBay</v>
      </c>
    </row>
    <row r="969">
      <c r="A969" t="inlineStr">
        <is>
          <t xml:space="preserve">DA-TY</t>
        </is>
      </c>
      <c r="B969" t="inlineStr">
        <is>
          <t xml:space="preserve">Yoshinobu Yamamoto / Kyle Tucker</t>
        </is>
      </c>
      <c r="C969" t="inlineStr">
        <is>
          <t xml:space="preserve">Los Angeles Dodgers</t>
        </is>
      </c>
      <c r="D969" t="inlineStr">
        <is>
          <t xml:space="preserve">Dual Autographs</t>
        </is>
      </c>
      <c r="F969" t="str">
        <f>HYPERLINK("https://www.ebay.com/sch/i.html?_nkw=2026+Topps+Chrome+Update+Yoshinobu+Yamamoto+Kyle+Tucker+auto&amp;mkcid=1&amp;mkrid=711-53200-19255-0&amp;siteid=0&amp;campid=5339157451&amp;toolid=10001&amp;mkevt=1&amp;customid=checklist-xlsx","Find on eBay")</f>
        <v>Find on eBay</v>
      </c>
    </row>
    <row r="970">
      <c r="A970" t="inlineStr">
        <is>
          <t xml:space="preserve">DA-TYU</t>
        </is>
      </c>
      <c r="B970" t="inlineStr">
        <is>
          <t xml:space="preserve">Robin Yount / Brice Turang</t>
        </is>
      </c>
      <c r="C970" t="inlineStr">
        <is>
          <t xml:space="preserve">Milwaukee Brewers</t>
        </is>
      </c>
      <c r="D970" t="inlineStr">
        <is>
          <t xml:space="preserve">Dual Autographs</t>
        </is>
      </c>
      <c r="F970" t="str">
        <f>HYPERLINK("https://www.ebay.com/sch/i.html?_nkw=2026+Topps+Chrome+Update+Robin+Yount+Brice+Turang+auto&amp;mkcid=1&amp;mkrid=711-53200-19255-0&amp;siteid=0&amp;campid=5339157451&amp;toolid=10001&amp;mkevt=1&amp;customid=checklist-xlsx","Find on eBay")</f>
        <v>Find on eBay</v>
      </c>
    </row>
    <row r="971">
      <c r="A971" t="inlineStr">
        <is>
          <t xml:space="preserve">DA-WM</t>
        </is>
      </c>
      <c r="B971" t="inlineStr">
        <is>
          <t xml:space="preserve">Gavin Williams / Parker Messick</t>
        </is>
      </c>
      <c r="C971" t="inlineStr">
        <is>
          <t xml:space="preserve">Cleveland Guardians</t>
        </is>
      </c>
      <c r="D971" t="inlineStr">
        <is>
          <t xml:space="preserve">Dual Autographs</t>
        </is>
      </c>
      <c r="F971" t="str">
        <f>HYPERLINK("https://www.ebay.com/sch/i.html?_nkw=2026+Topps+Chrome+Update+Gavin+Williams+Parker+Messick+auto&amp;mkcid=1&amp;mkrid=711-53200-19255-0&amp;siteid=0&amp;campid=5339157451&amp;toolid=10001&amp;mkevt=1&amp;customid=checklist-xlsx","Find on eBay")</f>
        <v>Find on eBay</v>
      </c>
    </row>
    <row r="972">
      <c r="A972" t="inlineStr">
        <is>
          <t xml:space="preserve">DA-WW</t>
        </is>
      </c>
      <c r="B972" t="inlineStr">
        <is>
          <t xml:space="preserve">Masyn Winn / Jordan Walker</t>
        </is>
      </c>
      <c r="C972" t="inlineStr">
        <is>
          <t xml:space="preserve">St. Louis Cardinals</t>
        </is>
      </c>
      <c r="D972" t="inlineStr">
        <is>
          <t xml:space="preserve">Dual Autographs</t>
        </is>
      </c>
      <c r="F972" t="str">
        <f>HYPERLINK("https://www.ebay.com/sch/i.html?_nkw=2026+Topps+Chrome+Update+Masyn+Winn+Jordan+Walker+auto&amp;mkcid=1&amp;mkrid=711-53200-19255-0&amp;siteid=0&amp;campid=5339157451&amp;toolid=10001&amp;mkevt=1&amp;customid=checklist-xlsx","Find on eBay")</f>
        <v>Find on eBay</v>
      </c>
    </row>
    <row r="973">
      <c r="A973" t="inlineStr">
        <is>
          <t xml:space="preserve">DA-YF</t>
        </is>
      </c>
      <c r="B973" t="inlineStr">
        <is>
          <t xml:space="preserve">Rollie Fingers / Christian Yelich</t>
        </is>
      </c>
      <c r="C973" t="inlineStr">
        <is>
          <t xml:space="preserve">Milwaukee Brewers</t>
        </is>
      </c>
      <c r="D973" t="inlineStr">
        <is>
          <t xml:space="preserve">Dual Autographs</t>
        </is>
      </c>
      <c r="F973" t="str">
        <f>HYPERLINK("https://www.ebay.com/sch/i.html?_nkw=2026+Topps+Chrome+Update+Rollie+Fingers+Christian+Yelich+auto&amp;mkcid=1&amp;mkrid=711-53200-19255-0&amp;siteid=0&amp;campid=5339157451&amp;toolid=10001&amp;mkevt=1&amp;customid=checklist-xlsx","Find on eBay")</f>
        <v>Find on eBay</v>
      </c>
    </row>
    <row r="974">
      <c r="A974" t="inlineStr">
        <is>
          <t xml:space="preserve">DA-ZL</t>
        </is>
      </c>
      <c r="B974" t="inlineStr">
        <is>
          <t xml:space="preserve">Carlos Zambrano / Derrek Lee</t>
        </is>
      </c>
      <c r="C974" t="inlineStr">
        <is>
          <t xml:space="preserve">Chicago Cubs</t>
        </is>
      </c>
      <c r="D974" t="inlineStr">
        <is>
          <t xml:space="preserve">Dual Autographs</t>
        </is>
      </c>
      <c r="F974" t="str">
        <f>HYPERLINK("https://www.ebay.com/sch/i.html?_nkw=2026+Topps+Chrome+Update+Carlos+Zambrano+Derrek+Lee+auto&amp;mkcid=1&amp;mkrid=711-53200-19255-0&amp;siteid=0&amp;campid=5339157451&amp;toolid=10001&amp;mkevt=1&amp;customid=checklist-xlsx","Find on eBay")</f>
        <v>Find on eBay</v>
      </c>
    </row>
    <row r="975">
      <c r="A975" t="inlineStr">
        <is>
          <t xml:space="preserve">TA-AHB</t>
        </is>
      </c>
      <c r="B975" t="inlineStr">
        <is>
          <t xml:space="preserve">Pete Alonso / Gunnar Henderson / Samuel Basallo</t>
        </is>
      </c>
      <c r="C975" t="inlineStr">
        <is>
          <t xml:space="preserve">Baltimore Orioles</t>
        </is>
      </c>
      <c r="D975" t="inlineStr">
        <is>
          <t xml:space="preserve">Triple Autographs</t>
        </is>
      </c>
      <c r="F975" t="str">
        <f>HYPERLINK("https://www.ebay.com/sch/i.html?_nkw=2026+Topps+Chrome+Update+Pete+Alonso+Gunnar+Henderson+Samuel+Basallo+auto&amp;mkcid=1&amp;mkrid=711-53200-19255-0&amp;siteid=0&amp;campid=5339157451&amp;toolid=10001&amp;mkevt=1&amp;customid=checklist-xlsx","Find on eBay")</f>
        <v>Find on eBay</v>
      </c>
    </row>
    <row r="976">
      <c r="A976" t="inlineStr">
        <is>
          <t xml:space="preserve">TA-AWL</t>
        </is>
      </c>
      <c r="B976" t="inlineStr">
        <is>
          <t xml:space="preserve">CJ Abrams / Daylen Lile / James Wood</t>
        </is>
      </c>
      <c r="C976" t="inlineStr">
        <is>
          <t xml:space="preserve">Washington Nationals</t>
        </is>
      </c>
      <c r="D976" t="inlineStr">
        <is>
          <t xml:space="preserve">Triple Autographs</t>
        </is>
      </c>
      <c r="F976" t="str">
        <f>HYPERLINK("https://www.ebay.com/sch/i.html?_nkw=2026+Topps+Chrome+Update+CJ+Abrams+Daylen+Lile+James+Wood+auto&amp;mkcid=1&amp;mkrid=711-53200-19255-0&amp;siteid=0&amp;campid=5339157451&amp;toolid=10001&amp;mkevt=1&amp;customid=checklist-xlsx","Find on eBay")</f>
        <v>Find on eBay</v>
      </c>
    </row>
    <row r="977">
      <c r="A977" t="inlineStr">
        <is>
          <t xml:space="preserve">TA-BDR</t>
        </is>
      </c>
      <c r="B977" t="inlineStr">
        <is>
          <t xml:space="preserve">José Ramírez / Travis Bazzana / Chase DeLauter</t>
        </is>
      </c>
      <c r="C977" t="inlineStr">
        <is>
          <t xml:space="preserve">Cleveland Guardians</t>
        </is>
      </c>
      <c r="D977" t="inlineStr">
        <is>
          <t xml:space="preserve">Triple Autographs</t>
        </is>
      </c>
      <c r="F977" t="str">
        <f>HYPERLINK("https://www.ebay.com/sch/i.html?_nkw=2026+Topps+Chrome+Update+Jos%C3%A9+Ram%C3%ADrez+Travis+Bazzana+Chase+DeLauter+auto&amp;mkcid=1&amp;mkrid=711-53200-19255-0&amp;siteid=0&amp;campid=5339157451&amp;toolid=10001&amp;mkevt=1&amp;customid=checklist-xlsx","Find on eBay")</f>
        <v>Find on eBay</v>
      </c>
    </row>
    <row r="978">
      <c r="A978" t="inlineStr">
        <is>
          <t xml:space="preserve">TA-BHH</t>
        </is>
      </c>
      <c r="B978" t="inlineStr">
        <is>
          <t xml:space="preserve">Michael Busch / Nico Hoerner / Ian Happ</t>
        </is>
      </c>
      <c r="C978" t="inlineStr">
        <is>
          <t xml:space="preserve">Chicago Cubs</t>
        </is>
      </c>
      <c r="D978" t="inlineStr">
        <is>
          <t xml:space="preserve">Triple Autographs</t>
        </is>
      </c>
      <c r="F978" t="str">
        <f>HYPERLINK("https://www.ebay.com/sch/i.html?_nkw=2026+Topps+Chrome+Update+Michael+Busch+Nico+Hoerner+Ian+Happ+auto&amp;mkcid=1&amp;mkrid=711-53200-19255-0&amp;siteid=0&amp;campid=5339157451&amp;toolid=10001&amp;mkevt=1&amp;customid=checklist-xlsx","Find on eBay")</f>
        <v>Find on eBay</v>
      </c>
    </row>
    <row r="979">
      <c r="A979" t="inlineStr">
        <is>
          <t xml:space="preserve">TA-BSC</t>
        </is>
      </c>
      <c r="B979" t="inlineStr">
        <is>
          <t xml:space="preserve">Jazz Chisholm Jr. / Cody Bellinger / Cam Schlittler</t>
        </is>
      </c>
      <c r="C979" t="inlineStr">
        <is>
          <t xml:space="preserve">New York Yankees</t>
        </is>
      </c>
      <c r="D979" t="inlineStr">
        <is>
          <t xml:space="preserve">Triple Autographs</t>
        </is>
      </c>
      <c r="F979" t="str">
        <f>HYPERLINK("https://www.ebay.com/sch/i.html?_nkw=2026+Topps+Chrome+Update+Jazz+Chisholm+Jr.+Cody+Bellinger+Cam+Schlittler+auto&amp;mkcid=1&amp;mkrid=711-53200-19255-0&amp;siteid=0&amp;campid=5339157451&amp;toolid=10001&amp;mkevt=1&amp;customid=checklist-xlsx","Find on eBay")</f>
        <v>Find on eBay</v>
      </c>
    </row>
    <row r="980">
      <c r="A980" t="inlineStr">
        <is>
          <t xml:space="preserve">TA-CAM</t>
        </is>
      </c>
      <c r="B980" t="inlineStr">
        <is>
          <t xml:space="preserve">Nolan Arenado / Ketel Marte / Corbin Carroll</t>
        </is>
      </c>
      <c r="C980" t="inlineStr">
        <is>
          <t xml:space="preserve">Arizona Diamondbacks</t>
        </is>
      </c>
      <c r="D980" t="inlineStr">
        <is>
          <t xml:space="preserve">Triple Autographs</t>
        </is>
      </c>
      <c r="F980" t="str">
        <f>HYPERLINK("https://www.ebay.com/sch/i.html?_nkw=2026+Topps+Chrome+Update+Nolan+Arenado+Ketel+Marte+Corbin+Carroll+auto&amp;mkcid=1&amp;mkrid=711-53200-19255-0&amp;siteid=0&amp;campid=5339157451&amp;toolid=10001&amp;mkevt=1&amp;customid=checklist-xlsx","Find on eBay")</f>
        <v>Find on eBay</v>
      </c>
    </row>
    <row r="981">
      <c r="A981" t="inlineStr">
        <is>
          <t xml:space="preserve">TA-DSB</t>
        </is>
      </c>
      <c r="B981" t="inlineStr">
        <is>
          <t xml:space="preserve">Chase Burns / Sal Stewart / Elly De La Cruz</t>
        </is>
      </c>
      <c r="C981" t="inlineStr">
        <is>
          <t xml:space="preserve">Cincinnati Reds</t>
        </is>
      </c>
      <c r="D981" t="inlineStr">
        <is>
          <t xml:space="preserve">Triple Autographs</t>
        </is>
      </c>
      <c r="F981" t="str">
        <f>HYPERLINK("https://www.ebay.com/sch/i.html?_nkw=2026+Topps+Chrome+Update+Chase+Burns+Sal+Stewart+Elly+De+La+Cruz+auto&amp;mkcid=1&amp;mkrid=711-53200-19255-0&amp;siteid=0&amp;campid=5339157451&amp;toolid=10001&amp;mkevt=1&amp;customid=checklist-xlsx","Find on eBay")</f>
        <v>Find on eBay</v>
      </c>
    </row>
    <row r="982">
      <c r="A982" t="inlineStr">
        <is>
          <t xml:space="preserve">TA-GRK</t>
        </is>
      </c>
      <c r="B982" t="inlineStr">
        <is>
          <t xml:space="preserve">TJ Rumfield / Kyle Karros / Hunter Goodman</t>
        </is>
      </c>
      <c r="C982" t="inlineStr">
        <is>
          <t xml:space="preserve">Colorado Rockies</t>
        </is>
      </c>
      <c r="D982" t="inlineStr">
        <is>
          <t xml:space="preserve">Triple Autographs</t>
        </is>
      </c>
      <c r="F982" t="str">
        <f>HYPERLINK("https://www.ebay.com/sch/i.html?_nkw=2026+Topps+Chrome+Update+TJ+Rumfield+Kyle+Karros+Hunter+Goodman+auto&amp;mkcid=1&amp;mkrid=711-53200-19255-0&amp;siteid=0&amp;campid=5339157451&amp;toolid=10001&amp;mkevt=1&amp;customid=checklist-xlsx","Find on eBay")</f>
        <v>Find on eBay</v>
      </c>
    </row>
    <row r="983">
      <c r="A983" t="inlineStr">
        <is>
          <t xml:space="preserve">TA-GSM</t>
        </is>
      </c>
      <c r="B983" t="inlineStr">
        <is>
          <t xml:space="preserve">Konnor Griffin / Paul Skenes / Andrew McCutchen</t>
        </is>
      </c>
      <c r="C983" t="inlineStr">
        <is>
          <t xml:space="preserve">Pittsburgh Pirates</t>
        </is>
      </c>
      <c r="D983" t="inlineStr">
        <is>
          <t xml:space="preserve">Triple Autographs</t>
        </is>
      </c>
      <c r="F983" t="str">
        <f>HYPERLINK("https://www.ebay.com/sch/i.html?_nkw=2026+Topps+Chrome+Update+Konnor+Griffin+Paul+Skenes+Andrew+McCutchen+auto&amp;mkcid=1&amp;mkrid=711-53200-19255-0&amp;siteid=0&amp;campid=5339157451&amp;toolid=10001&amp;mkevt=1&amp;customid=checklist-xlsx","Find on eBay")</f>
        <v>Find on eBay</v>
      </c>
    </row>
    <row r="984">
      <c r="A984" t="inlineStr">
        <is>
          <t xml:space="preserve">TA-JRP</t>
        </is>
      </c>
      <c r="B984" t="inlineStr">
        <is>
          <t xml:space="preserve">Derek Jeter / Mariano Rivera / Jorge Posada</t>
        </is>
      </c>
      <c r="C984" t="inlineStr">
        <is>
          <t xml:space="preserve">New York Yankees</t>
        </is>
      </c>
      <c r="D984" t="inlineStr">
        <is>
          <t xml:space="preserve">Triple Autographs</t>
        </is>
      </c>
      <c r="F984" t="str">
        <f>HYPERLINK("https://www.ebay.com/sch/i.html?_nkw=2026+Topps+Chrome+Update+Derek+Jeter+Mariano+Rivera+Jorge+Posada+auto&amp;mkcid=1&amp;mkrid=711-53200-19255-0&amp;siteid=0&amp;campid=5339157451&amp;toolid=10001&amp;mkevt=1&amp;customid=checklist-xlsx","Find on eBay")</f>
        <v>Find on eBay</v>
      </c>
    </row>
    <row r="985">
      <c r="A985" t="inlineStr">
        <is>
          <t xml:space="preserve">TA-KWL</t>
        </is>
      </c>
      <c r="B985" t="inlineStr">
        <is>
          <t xml:space="preserve">Shea Langeliers / Nick Kurtz / Jacob Wilson</t>
        </is>
      </c>
      <c r="C985" t="inlineStr">
        <is>
          <t xml:space="preserve">Athletics</t>
        </is>
      </c>
      <c r="D985" t="inlineStr">
        <is>
          <t xml:space="preserve">Triple Autographs</t>
        </is>
      </c>
      <c r="F985" t="str">
        <f>HYPERLINK("https://www.ebay.com/sch/i.html?_nkw=2026+Topps+Chrome+Update+Shea+Langeliers+Nick+Kurtz+Jacob+Wilson+auto&amp;mkcid=1&amp;mkrid=711-53200-19255-0&amp;siteid=0&amp;campid=5339157451&amp;toolid=10001&amp;mkevt=1&amp;customid=checklist-xlsx","Find on eBay")</f>
        <v>Find on eBay</v>
      </c>
    </row>
    <row r="986">
      <c r="A986" t="inlineStr">
        <is>
          <t xml:space="preserve">TA-MHS</t>
        </is>
      </c>
      <c r="B986" t="inlineStr">
        <is>
          <t xml:space="preserve">Kyle Stowers / Joe Mack / Liam Hicks</t>
        </is>
      </c>
      <c r="C986" t="inlineStr">
        <is>
          <t xml:space="preserve">Miami Marlins</t>
        </is>
      </c>
      <c r="D986" t="inlineStr">
        <is>
          <t xml:space="preserve">Triple Autographs</t>
        </is>
      </c>
      <c r="F986" t="str">
        <f>HYPERLINK("https://www.ebay.com/sch/i.html?_nkw=2026+Topps+Chrome+Update+Kyle+Stowers+Joe+Mack+Liam+Hicks+auto&amp;mkcid=1&amp;mkrid=711-53200-19255-0&amp;siteid=0&amp;campid=5339157451&amp;toolid=10001&amp;mkevt=1&amp;customid=checklist-xlsx","Find on eBay")</f>
        <v>Find on eBay</v>
      </c>
    </row>
    <row r="987">
      <c r="A987" t="inlineStr">
        <is>
          <t xml:space="preserve">TA-MMT</t>
        </is>
      </c>
      <c r="B987" t="inlineStr">
        <is>
          <t xml:space="preserve">Munetaka Murakami / Kyle Teel / Colson Montgomery</t>
        </is>
      </c>
      <c r="C987" t="inlineStr">
        <is>
          <t xml:space="preserve">Chicago White Sox</t>
        </is>
      </c>
      <c r="D987" t="inlineStr">
        <is>
          <t xml:space="preserve">Triple Autographs</t>
        </is>
      </c>
      <c r="F987" t="str">
        <f>HYPERLINK("https://www.ebay.com/sch/i.html?_nkw=2026+Topps+Chrome+Update+Munetaka+Murakami+Kyle+Teel+Colson+Montgomery+auto&amp;mkcid=1&amp;mkrid=711-53200-19255-0&amp;siteid=0&amp;campid=5339157451&amp;toolid=10001&amp;mkevt=1&amp;customid=checklist-xlsx","Find on eBay")</f>
        <v>Find on eBay</v>
      </c>
    </row>
    <row r="988">
      <c r="A988" t="inlineStr">
        <is>
          <t xml:space="preserve">TA-OGY</t>
        </is>
      </c>
      <c r="B988" t="inlineStr">
        <is>
          <t xml:space="preserve">Vladimir Guerrero Jr. / Trey Yesavage / Kazuma Okamoto</t>
        </is>
      </c>
      <c r="C988" t="inlineStr">
        <is>
          <t xml:space="preserve">Toronto Blue Jays</t>
        </is>
      </c>
      <c r="D988" t="inlineStr">
        <is>
          <t xml:space="preserve">Triple Autographs</t>
        </is>
      </c>
      <c r="F988" t="str">
        <f>HYPERLINK("https://www.ebay.com/sch/i.html?_nkw=2026+Topps+Chrome+Update+Vladimir+Guerrero+Jr.+Trey+Yesavage+Kazuma+Okamoto+auto&amp;mkcid=1&amp;mkrid=711-53200-19255-0&amp;siteid=0&amp;campid=5339157451&amp;toolid=10001&amp;mkevt=1&amp;customid=checklist-xlsx","Find on eBay")</f>
        <v>Find on eBay</v>
      </c>
    </row>
    <row r="989">
      <c r="A989" t="inlineStr">
        <is>
          <t xml:space="preserve">TA-PML</t>
        </is>
      </c>
      <c r="B989" t="inlineStr">
        <is>
          <t xml:space="preserve">Yadier Molina / Albert Pujols / Tony La Russa</t>
        </is>
      </c>
      <c r="C989" t="inlineStr">
        <is>
          <t xml:space="preserve">St. Louis Cardinals</t>
        </is>
      </c>
      <c r="D989" t="inlineStr">
        <is>
          <t xml:space="preserve">Triple Autographs</t>
        </is>
      </c>
      <c r="F989" t="str">
        <f>HYPERLINK("https://www.ebay.com/sch/i.html?_nkw=2026+Topps+Chrome+Update+Yadier+Molina+Albert+Pujols+Tony+La+Russa+auto&amp;mkcid=1&amp;mkrid=711-53200-19255-0&amp;siteid=0&amp;campid=5339157451&amp;toolid=10001&amp;mkevt=1&amp;customid=checklist-xlsx","Find on eBay")</f>
        <v>Find on eBay</v>
      </c>
    </row>
    <row r="990">
      <c r="A990" t="inlineStr">
        <is>
          <t xml:space="preserve">TA-PSA</t>
        </is>
      </c>
      <c r="B990" t="inlineStr">
        <is>
          <t xml:space="preserve">Jeremy Peña / Cam Smith / Jose Altuve</t>
        </is>
      </c>
      <c r="C990" t="inlineStr">
        <is>
          <t xml:space="preserve">Houston Astros</t>
        </is>
      </c>
      <c r="D990" t="inlineStr">
        <is>
          <t xml:space="preserve">Triple Autographs</t>
        </is>
      </c>
      <c r="F990" t="str">
        <f>HYPERLINK("https://www.ebay.com/sch/i.html?_nkw=2026+Topps+Chrome+Update+Jeremy+Pe%C3%B1a+Cam+Smith+Jose+Altuve+auto&amp;mkcid=1&amp;mkrid=711-53200-19255-0&amp;siteid=0&amp;campid=5339157451&amp;toolid=10001&amp;mkevt=1&amp;customid=checklist-xlsx","Find on eBay")</f>
        <v>Find on eBay</v>
      </c>
    </row>
    <row r="991">
      <c r="A991" t="inlineStr">
        <is>
          <t xml:space="preserve">TA-RSC</t>
        </is>
      </c>
      <c r="B991" t="inlineStr">
        <is>
          <t xml:space="preserve">Roger Clemens / Nolan Ryan / Paul Skenes</t>
        </is>
      </c>
      <c r="C991" t="inlineStr">
        <is>
          <t xml:space="preserve">Boston Red Sox / Texas Rangers / Pittsburgh Pirates</t>
        </is>
      </c>
      <c r="D991" t="inlineStr">
        <is>
          <t xml:space="preserve">Triple Autographs</t>
        </is>
      </c>
      <c r="F991" t="str">
        <f>HYPERLINK("https://www.ebay.com/sch/i.html?_nkw=2026+Topps+Chrome+Update+Roger+Clemens+Nolan+Ryan+Paul+Skenes+auto&amp;mkcid=1&amp;mkrid=711-53200-19255-0&amp;siteid=0&amp;campid=5339157451&amp;toolid=10001&amp;mkevt=1&amp;customid=checklist-xlsx","Find on eBay")</f>
        <v>Find on eBay</v>
      </c>
    </row>
    <row r="992">
      <c r="A992" t="inlineStr">
        <is>
          <t xml:space="preserve">TA-RYA</t>
        </is>
      </c>
      <c r="B992" t="inlineStr">
        <is>
          <t xml:space="preserve">Randy Arozarena / Cole Young / Cal Raleigh</t>
        </is>
      </c>
      <c r="C992" t="inlineStr">
        <is>
          <t xml:space="preserve">Seattle Mariners</t>
        </is>
      </c>
      <c r="D992" t="inlineStr">
        <is>
          <t xml:space="preserve">Triple Autographs</t>
        </is>
      </c>
      <c r="F992" t="str">
        <f>HYPERLINK("https://www.ebay.com/sch/i.html?_nkw=2026+Topps+Chrome+Update+Randy+Arozarena+Cole+Young+Cal+Raleigh+auto&amp;mkcid=1&amp;mkrid=711-53200-19255-0&amp;siteid=0&amp;campid=5339157451&amp;toolid=10001&amp;mkevt=1&amp;customid=checklist-xlsx","Find on eBay")</f>
        <v>Find on eBay</v>
      </c>
    </row>
    <row r="993">
      <c r="A993" t="inlineStr">
        <is>
          <t xml:space="preserve">TA-SLM</t>
        </is>
      </c>
      <c r="B993" t="inlineStr">
        <is>
          <t xml:space="preserve">Francisco Lindor / Nolan McLean / Juan Soto</t>
        </is>
      </c>
      <c r="C993" t="inlineStr">
        <is>
          <t xml:space="preserve">New York Mets</t>
        </is>
      </c>
      <c r="D993" t="inlineStr">
        <is>
          <t xml:space="preserve">Triple Autographs</t>
        </is>
      </c>
      <c r="F993" t="str">
        <f>HYPERLINK("https://www.ebay.com/sch/i.html?_nkw=2026+Topps+Chrome+Update+Francisco+Lindor+Nolan+McLean+Juan+Soto+auto&amp;mkcid=1&amp;mkrid=711-53200-19255-0&amp;siteid=0&amp;campid=5339157451&amp;toolid=10001&amp;mkevt=1&amp;customid=checklist-xlsx","Find on eBay")</f>
        <v>Find on eBay</v>
      </c>
    </row>
    <row r="994">
      <c r="A994" t="inlineStr">
        <is>
          <t xml:space="preserve">TA-STW</t>
        </is>
      </c>
      <c r="B994" t="inlineStr">
        <is>
          <t xml:space="preserve">Zack Wheeler / Trea Turner / Kyle Schwarber</t>
        </is>
      </c>
      <c r="C994" t="inlineStr">
        <is>
          <t xml:space="preserve">Philadelphia Phillies</t>
        </is>
      </c>
      <c r="D994" t="inlineStr">
        <is>
          <t xml:space="preserve">Triple Autographs</t>
        </is>
      </c>
      <c r="F994" t="str">
        <f>HYPERLINK("https://www.ebay.com/sch/i.html?_nkw=2026+Topps+Chrome+Update+Zack+Wheeler+Trea+Turner+Kyle+Schwarber+auto&amp;mkcid=1&amp;mkrid=711-53200-19255-0&amp;siteid=0&amp;campid=5339157451&amp;toolid=10001&amp;mkevt=1&amp;customid=checklist-xlsx","Find on eBay")</f>
        <v>Find on eBay</v>
      </c>
    </row>
    <row r="995">
      <c r="A995" t="inlineStr">
        <is>
          <t xml:space="preserve">TA-TMC</t>
        </is>
      </c>
      <c r="B995" t="inlineStr">
        <is>
          <t xml:space="preserve">Brice Turang / Jacob Misiorowski / Jackson Chourio</t>
        </is>
      </c>
      <c r="C995" t="inlineStr">
        <is>
          <t xml:space="preserve">Milwaukee Brewers</t>
        </is>
      </c>
      <c r="D995" t="inlineStr">
        <is>
          <t xml:space="preserve">Triple Autographs</t>
        </is>
      </c>
      <c r="F995" t="str">
        <f>HYPERLINK("https://www.ebay.com/sch/i.html?_nkw=2026+Topps+Chrome+Update+Brice+Turang+Jacob+Misiorowski+Jackson+Chourio+auto&amp;mkcid=1&amp;mkrid=711-53200-19255-0&amp;siteid=0&amp;campid=5339157451&amp;toolid=10001&amp;mkevt=1&amp;customid=checklist-xlsx","Find on eBay")</f>
        <v>Find on eBay</v>
      </c>
    </row>
    <row r="996">
      <c r="A996" t="inlineStr">
        <is>
          <t xml:space="preserve">TA-TMM</t>
        </is>
      </c>
      <c r="B996" t="inlineStr">
        <is>
          <t xml:space="preserve">Mason Miller / Manny Machado / Fernando Tatis Jr.</t>
        </is>
      </c>
      <c r="C996" t="inlineStr">
        <is>
          <t xml:space="preserve">San Diego Padres</t>
        </is>
      </c>
      <c r="D996" t="inlineStr">
        <is>
          <t xml:space="preserve">Triple Autographs</t>
        </is>
      </c>
      <c r="F996" t="str">
        <f>HYPERLINK("https://www.ebay.com/sch/i.html?_nkw=2026+Topps+Chrome+Update+Mason+Miller+Manny+Machado+Fernando+Tatis+Jr.+auto&amp;mkcid=1&amp;mkrid=711-53200-19255-0&amp;siteid=0&amp;campid=5339157451&amp;toolid=10001&amp;mkevt=1&amp;customid=checklist-xlsx","Find on eBay")</f>
        <v>Find on eBay</v>
      </c>
    </row>
    <row r="997">
      <c r="A997" t="inlineStr">
        <is>
          <t xml:space="preserve">TA-WGK</t>
        </is>
      </c>
      <c r="B997" t="inlineStr">
        <is>
          <t xml:space="preserve">George Kirby / Logan Gilbert / Bryan Woo</t>
        </is>
      </c>
      <c r="C997" t="inlineStr">
        <is>
          <t xml:space="preserve">Seattle Mariners</t>
        </is>
      </c>
      <c r="D997" t="inlineStr">
        <is>
          <t xml:space="preserve">Triple Autographs</t>
        </is>
      </c>
      <c r="F997" t="str">
        <f>HYPERLINK("https://www.ebay.com/sch/i.html?_nkw=2026+Topps+Chrome+Update+George+Kirby+Logan+Gilbert+Bryan+Woo+auto&amp;mkcid=1&amp;mkrid=711-53200-19255-0&amp;siteid=0&amp;campid=5339157451&amp;toolid=10001&amp;mkevt=1&amp;customid=checklist-xlsx","Find on eBay")</f>
        <v>Find on eBay</v>
      </c>
    </row>
    <row r="998">
      <c r="A998" t="inlineStr">
        <is>
          <t xml:space="preserve">TA-WMS</t>
        </is>
      </c>
      <c r="B998" t="inlineStr">
        <is>
          <t xml:space="preserve">Masyn Winn / JJ Wetherholt / Ozzie Smith</t>
        </is>
      </c>
      <c r="C998" t="inlineStr">
        <is>
          <t xml:space="preserve">St. Louis Cardinals</t>
        </is>
      </c>
      <c r="D998" t="inlineStr">
        <is>
          <t xml:space="preserve">Triple Autographs</t>
        </is>
      </c>
      <c r="F998" t="str">
        <f>HYPERLINK("https://www.ebay.com/sch/i.html?_nkw=2026+Topps+Chrome+Update+Masyn+Winn+JJ+Wetherholt+Ozzie+Smith+auto&amp;mkcid=1&amp;mkrid=711-53200-19255-0&amp;siteid=0&amp;campid=5339157451&amp;toolid=10001&amp;mkevt=1&amp;customid=checklist-xlsx","Find on eBay")</f>
        <v>Find on eBay</v>
      </c>
    </row>
    <row r="999">
      <c r="A999" t="inlineStr">
        <is>
          <t xml:space="preserve">TA-YTM</t>
        </is>
      </c>
      <c r="B999" t="inlineStr">
        <is>
          <t xml:space="preserve">Kyle Tucker / Yoshinobu Yamamoto / Max Muncy</t>
        </is>
      </c>
      <c r="C999" t="inlineStr">
        <is>
          <t xml:space="preserve">Los Angeles Dodgers</t>
        </is>
      </c>
      <c r="D999" t="inlineStr">
        <is>
          <t xml:space="preserve">Triple Autographs</t>
        </is>
      </c>
      <c r="F999" t="str">
        <f>HYPERLINK("https://www.ebay.com/sch/i.html?_nkw=2026+Topps+Chrome+Update+Kyle+Tucker+Yoshinobu+Yamamoto+Max+Muncy+auto&amp;mkcid=1&amp;mkrid=711-53200-19255-0&amp;siteid=0&amp;campid=5339157451&amp;toolid=10001&amp;mkevt=1&amp;customid=checklist-xlsx","Find on eBay")</f>
        <v>Find on eBay</v>
      </c>
    </row>
    <row r="1000">
      <c r="A1000" t="inlineStr">
        <is>
          <t xml:space="preserve">TA-YYM</t>
        </is>
      </c>
      <c r="B1000" t="inlineStr">
        <is>
          <t xml:space="preserve">Robin Yount / Paul Molitor / Christian Yelich</t>
        </is>
      </c>
      <c r="C1000" t="inlineStr">
        <is>
          <t xml:space="preserve">Milwaukee Brewers</t>
        </is>
      </c>
      <c r="D1000" t="inlineStr">
        <is>
          <t xml:space="preserve">Triple Autographs</t>
        </is>
      </c>
      <c r="F1000" t="str">
        <f>HYPERLINK("https://www.ebay.com/sch/i.html?_nkw=2026+Topps+Chrome+Update+Robin+Yount+Paul+Molitor+Christian+Yelich+auto&amp;mkcid=1&amp;mkrid=711-53200-19255-0&amp;siteid=0&amp;campid=5339157451&amp;toolid=10001&amp;mkevt=1&amp;customid=checklist-xlsx","Find on eBay")</f>
        <v>Find on eBay</v>
      </c>
    </row>
    <row r="1001">
      <c r="A1001" t="inlineStr">
        <is>
          <t xml:space="preserve">RDPA-AA</t>
        </is>
      </c>
      <c r="B1001" t="inlineStr">
        <is>
          <t xml:space="preserve">Andrew Alvarez</t>
        </is>
      </c>
      <c r="C1001" t="inlineStr">
        <is>
          <t xml:space="preserve">Washington Nationals</t>
        </is>
      </c>
      <c r="D1001" t="inlineStr">
        <is>
          <t xml:space="preserve">MLB Rookie Debut Patch Autographs</t>
        </is>
      </c>
      <c r="F1001" t="str">
        <f>HYPERLINK("https://www.ebay.com/sch/i.html?_nkw=2026+Topps+Chrome+Update+Andrew+Alvarez+auto&amp;mkcid=1&amp;mkrid=711-53200-19255-0&amp;siteid=0&amp;campid=5339157451&amp;toolid=10001&amp;mkevt=1&amp;customid=checklist-xlsx","Find on eBay")</f>
        <v>Find on eBay</v>
      </c>
    </row>
    <row r="1002">
      <c r="A1002" t="inlineStr">
        <is>
          <t xml:space="preserve">RDPA-AC</t>
        </is>
      </c>
      <c r="B1002" t="inlineStr">
        <is>
          <t xml:space="preserve">Alex Carrillo</t>
        </is>
      </c>
      <c r="C1002" t="inlineStr">
        <is>
          <t xml:space="preserve">New York Mets</t>
        </is>
      </c>
      <c r="D1002" t="inlineStr">
        <is>
          <t xml:space="preserve">MLB Rookie Debut Patch Autographs</t>
        </is>
      </c>
      <c r="F1002" t="str">
        <f>HYPERLINK("https://www.ebay.com/sch/i.html?_nkw=2026+Topps+Chrome+Update+Alex+Carrillo+auto&amp;mkcid=1&amp;mkrid=711-53200-19255-0&amp;siteid=0&amp;campid=5339157451&amp;toolid=10001&amp;mkevt=1&amp;customid=checklist-xlsx","Find on eBay")</f>
        <v>Find on eBay</v>
      </c>
    </row>
    <row r="1003">
      <c r="A1003" t="inlineStr">
        <is>
          <t xml:space="preserve">RDPA-AF</t>
        </is>
      </c>
      <c r="B1003" t="inlineStr">
        <is>
          <t xml:space="preserve">Alex Freeland</t>
        </is>
      </c>
      <c r="C1003" t="inlineStr">
        <is>
          <t xml:space="preserve">Los Angeles Dodgers</t>
        </is>
      </c>
      <c r="D1003" t="inlineStr">
        <is>
          <t xml:space="preserve">MLB Rookie Debut Patch Autographs</t>
        </is>
      </c>
      <c r="F1003" t="str">
        <f>HYPERLINK("https://www.ebay.com/sch/i.html?_nkw=2026+Topps+Chrome+Update+Alex+Freeland+auto&amp;mkcid=1&amp;mkrid=711-53200-19255-0&amp;siteid=0&amp;campid=5339157451&amp;toolid=10001&amp;mkevt=1&amp;customid=checklist-xlsx","Find on eBay")</f>
        <v>Find on eBay</v>
      </c>
    </row>
    <row r="1004">
      <c r="A1004" t="inlineStr">
        <is>
          <t xml:space="preserve">RDPA-AG</t>
        </is>
      </c>
      <c r="B1004" t="inlineStr">
        <is>
          <t xml:space="preserve">Andre Granillo</t>
        </is>
      </c>
      <c r="C1004" t="inlineStr">
        <is>
          <t xml:space="preserve">St. Louis Cardinals</t>
        </is>
      </c>
      <c r="D1004" t="inlineStr">
        <is>
          <t xml:space="preserve">MLB Rookie Debut Patch Autographs</t>
        </is>
      </c>
      <c r="F1004" t="str">
        <f>HYPERLINK("https://www.ebay.com/sch/i.html?_nkw=2026+Topps+Chrome+Update+Andre+Granillo+auto&amp;mkcid=1&amp;mkrid=711-53200-19255-0&amp;siteid=0&amp;campid=5339157451&amp;toolid=10001&amp;mkevt=1&amp;customid=checklist-xlsx","Find on eBay")</f>
        <v>Find on eBay</v>
      </c>
    </row>
    <row r="1005">
      <c r="A1005" t="inlineStr">
        <is>
          <t xml:space="preserve">RDPA-AH</t>
        </is>
      </c>
      <c r="B1005" t="inlineStr">
        <is>
          <t xml:space="preserve">Andrew Hoffmann</t>
        </is>
      </c>
      <c r="C1005" t="inlineStr">
        <is>
          <t xml:space="preserve">Kansas City Royals</t>
        </is>
      </c>
      <c r="D1005" t="inlineStr">
        <is>
          <t xml:space="preserve">MLB Rookie Debut Patch Autographs</t>
        </is>
      </c>
      <c r="F1005" t="str">
        <f>HYPERLINK("https://www.ebay.com/sch/i.html?_nkw=2026+Topps+Chrome+Update+Andrew+Hoffmann+auto&amp;mkcid=1&amp;mkrid=711-53200-19255-0&amp;siteid=0&amp;campid=5339157451&amp;toolid=10001&amp;mkevt=1&amp;customid=checklist-xlsx","Find on eBay")</f>
        <v>Find on eBay</v>
      </c>
    </row>
    <row r="1006">
      <c r="A1006" t="inlineStr">
        <is>
          <t xml:space="preserve">RDPA-AL</t>
        </is>
      </c>
      <c r="B1006" t="inlineStr">
        <is>
          <t xml:space="preserve">Andry Lara</t>
        </is>
      </c>
      <c r="C1006" t="inlineStr">
        <is>
          <t xml:space="preserve">Washington Nationals</t>
        </is>
      </c>
      <c r="D1006" t="inlineStr">
        <is>
          <t xml:space="preserve">MLB Rookie Debut Patch Autographs</t>
        </is>
      </c>
      <c r="F1006" t="str">
        <f>HYPERLINK("https://www.ebay.com/sch/i.html?_nkw=2026+Topps+Chrome+Update+Andry+Lara+auto&amp;mkcid=1&amp;mkrid=711-53200-19255-0&amp;siteid=0&amp;campid=5339157451&amp;toolid=10001&amp;mkevt=1&amp;customid=checklist-xlsx","Find on eBay")</f>
        <v>Find on eBay</v>
      </c>
    </row>
    <row r="1007">
      <c r="A1007" t="inlineStr">
        <is>
          <t xml:space="preserve">RDPA-AM</t>
        </is>
      </c>
      <c r="B1007" t="inlineStr">
        <is>
          <t xml:space="preserve">Andrew Morris</t>
        </is>
      </c>
      <c r="C1007" t="inlineStr">
        <is>
          <t xml:space="preserve">Minnesota Twins</t>
        </is>
      </c>
      <c r="D1007" t="inlineStr">
        <is>
          <t xml:space="preserve">MLB Rookie Debut Patch Autographs</t>
        </is>
      </c>
      <c r="F1007" t="str">
        <f>HYPERLINK("https://www.ebay.com/sch/i.html?_nkw=2026+Topps+Chrome+Update+Andrew+Morris+auto&amp;mkcid=1&amp;mkrid=711-53200-19255-0&amp;siteid=0&amp;campid=5339157451&amp;toolid=10001&amp;mkevt=1&amp;customid=checklist-xlsx","Find on eBay")</f>
        <v>Find on eBay</v>
      </c>
    </row>
    <row r="1008">
      <c r="A1008" t="inlineStr">
        <is>
          <t xml:space="preserve">RDPA-AN</t>
        </is>
      </c>
      <c r="B1008" t="inlineStr">
        <is>
          <t xml:space="preserve">Anthony Nunez</t>
        </is>
      </c>
      <c r="C1008" t="inlineStr">
        <is>
          <t xml:space="preserve">Baltimore Orioles</t>
        </is>
      </c>
      <c r="D1008" t="inlineStr">
        <is>
          <t xml:space="preserve">MLB Rookie Debut Patch Autographs</t>
        </is>
      </c>
      <c r="F1008" t="str">
        <f>HYPERLINK("https://www.ebay.com/sch/i.html?_nkw=2026+Topps+Chrome+Update+Anthony+Nunez+auto&amp;mkcid=1&amp;mkrid=711-53200-19255-0&amp;siteid=0&amp;campid=5339157451&amp;toolid=10001&amp;mkevt=1&amp;customid=checklist-xlsx","Find on eBay")</f>
        <v>Find on eBay</v>
      </c>
    </row>
    <row r="1009">
      <c r="A1009" t="inlineStr">
        <is>
          <t xml:space="preserve">RDPA-AP</t>
        </is>
      </c>
      <c r="B1009" t="inlineStr">
        <is>
          <t xml:space="preserve">Austin Pope</t>
        </is>
      </c>
      <c r="C1009" t="inlineStr">
        <is>
          <t xml:space="preserve">Arizona Diamondbacks</t>
        </is>
      </c>
      <c r="D1009" t="inlineStr">
        <is>
          <t xml:space="preserve">MLB Rookie Debut Patch Autographs</t>
        </is>
      </c>
      <c r="F1009" t="str">
        <f>HYPERLINK("https://www.ebay.com/sch/i.html?_nkw=2026+Topps+Chrome+Update+Austin+Pope+auto&amp;mkcid=1&amp;mkrid=711-53200-19255-0&amp;siteid=0&amp;campid=5339157451&amp;toolid=10001&amp;mkevt=1&amp;customid=checklist-xlsx","Find on eBay")</f>
        <v>Find on eBay</v>
      </c>
    </row>
    <row r="1010">
      <c r="A1010" t="inlineStr">
        <is>
          <t xml:space="preserve">RDPA-APA</t>
        </is>
      </c>
      <c r="B1010" t="inlineStr">
        <is>
          <t xml:space="preserve">Andrew Painter</t>
        </is>
      </c>
      <c r="C1010" t="inlineStr">
        <is>
          <t xml:space="preserve">Philadelphia Phillies</t>
        </is>
      </c>
      <c r="D1010" t="inlineStr">
        <is>
          <t xml:space="preserve">MLB Rookie Debut Patch Autographs</t>
        </is>
      </c>
      <c r="F1010" t="str">
        <f>HYPERLINK("https://www.ebay.com/sch/i.html?_nkw=2026+Topps+Chrome+Update+Andrew+Painter+auto&amp;mkcid=1&amp;mkrid=711-53200-19255-0&amp;siteid=0&amp;campid=5339157451&amp;toolid=10001&amp;mkevt=1&amp;customid=checklist-xlsx","Find on eBay")</f>
        <v>Find on eBay</v>
      </c>
    </row>
    <row r="1011">
      <c r="A1011" t="inlineStr">
        <is>
          <t xml:space="preserve">RDPA-AR</t>
        </is>
      </c>
      <c r="B1011" t="inlineStr">
        <is>
          <t xml:space="preserve">Alan Rangel</t>
        </is>
      </c>
      <c r="C1011" t="inlineStr">
        <is>
          <t xml:space="preserve">Philadelphia Phillies</t>
        </is>
      </c>
      <c r="D1011" t="inlineStr">
        <is>
          <t xml:space="preserve">MLB Rookie Debut Patch Autographs</t>
        </is>
      </c>
      <c r="F1011" t="str">
        <f>HYPERLINK("https://www.ebay.com/sch/i.html?_nkw=2026+Topps+Chrome+Update+Alan+Rangel+auto&amp;mkcid=1&amp;mkrid=711-53200-19255-0&amp;siteid=0&amp;campid=5339157451&amp;toolid=10001&amp;mkevt=1&amp;customid=checklist-xlsx","Find on eBay")</f>
        <v>Find on eBay</v>
      </c>
    </row>
    <row r="1012">
      <c r="A1012" t="inlineStr">
        <is>
          <t xml:space="preserve">RDPA-AS</t>
        </is>
      </c>
      <c r="B1012" t="inlineStr">
        <is>
          <t xml:space="preserve">Anthony Seigler</t>
        </is>
      </c>
      <c r="C1012" t="inlineStr">
        <is>
          <t xml:space="preserve">Milwaukee Brewers</t>
        </is>
      </c>
      <c r="D1012" t="inlineStr">
        <is>
          <t xml:space="preserve">MLB Rookie Debut Patch Autographs</t>
        </is>
      </c>
      <c r="F1012" t="str">
        <f>HYPERLINK("https://www.ebay.com/sch/i.html?_nkw=2026+Topps+Chrome+Update+Anthony+Seigler+auto&amp;mkcid=1&amp;mkrid=711-53200-19255-0&amp;siteid=0&amp;campid=5339157451&amp;toolid=10001&amp;mkevt=1&amp;customid=checklist-xlsx","Find on eBay")</f>
        <v>Find on eBay</v>
      </c>
    </row>
    <row r="1013">
      <c r="A1013" t="inlineStr">
        <is>
          <t xml:space="preserve">RDPA-BA</t>
        </is>
      </c>
      <c r="B1013" t="inlineStr">
        <is>
          <t xml:space="preserve">Carter Baumler</t>
        </is>
      </c>
      <c r="C1013" t="inlineStr">
        <is>
          <t xml:space="preserve">Texas Rangers</t>
        </is>
      </c>
      <c r="D1013" t="inlineStr">
        <is>
          <t xml:space="preserve">MLB Rookie Debut Patch Autographs</t>
        </is>
      </c>
      <c r="F1013" t="str">
        <f>HYPERLINK("https://www.ebay.com/sch/i.html?_nkw=2026+Topps+Chrome+Update+Carter+Baumler+auto&amp;mkcid=1&amp;mkrid=711-53200-19255-0&amp;siteid=0&amp;campid=5339157451&amp;toolid=10001&amp;mkevt=1&amp;customid=checklist-xlsx","Find on eBay")</f>
        <v>Find on eBay</v>
      </c>
    </row>
    <row r="1014">
      <c r="A1014" t="inlineStr">
        <is>
          <t xml:space="preserve">RDPA-BC</t>
        </is>
      </c>
      <c r="B1014" t="inlineStr">
        <is>
          <t xml:space="preserve">Bubba Chandler</t>
        </is>
      </c>
      <c r="C1014" t="inlineStr">
        <is>
          <t xml:space="preserve">Pittsburgh Pirates</t>
        </is>
      </c>
      <c r="D1014" t="inlineStr">
        <is>
          <t xml:space="preserve">MLB Rookie Debut Patch Autographs</t>
        </is>
      </c>
      <c r="F1014" t="str">
        <f>HYPERLINK("https://www.ebay.com/sch/i.html?_nkw=2026+Topps+Chrome+Update+Bubba+Chandler+auto&amp;mkcid=1&amp;mkrid=711-53200-19255-0&amp;siteid=0&amp;campid=5339157451&amp;toolid=10001&amp;mkevt=1&amp;customid=checklist-xlsx","Find on eBay")</f>
        <v>Find on eBay</v>
      </c>
    </row>
    <row r="1015">
      <c r="A1015" t="inlineStr">
        <is>
          <t xml:space="preserve">RDPA-BCA</t>
        </is>
      </c>
      <c r="B1015" t="inlineStr">
        <is>
          <t xml:space="preserve">Blas Castaño</t>
        </is>
      </c>
      <c r="C1015" t="inlineStr">
        <is>
          <t xml:space="preserve">Seattle Mariners</t>
        </is>
      </c>
      <c r="D1015" t="inlineStr">
        <is>
          <t xml:space="preserve">MLB Rookie Debut Patch Autographs</t>
        </is>
      </c>
      <c r="F1015" t="str">
        <f>HYPERLINK("https://www.ebay.com/sch/i.html?_nkw=2026+Topps+Chrome+Update+Blas+Casta%C3%B1o+auto&amp;mkcid=1&amp;mkrid=711-53200-19255-0&amp;siteid=0&amp;campid=5339157451&amp;toolid=10001&amp;mkevt=1&amp;customid=checklist-xlsx","Find on eBay")</f>
        <v>Find on eBay</v>
      </c>
    </row>
    <row r="1016">
      <c r="A1016" t="inlineStr">
        <is>
          <t xml:space="preserve">RDPA-BE</t>
        </is>
      </c>
      <c r="B1016" t="inlineStr">
        <is>
          <t xml:space="preserve">Bryce Eldridge</t>
        </is>
      </c>
      <c r="C1016" t="inlineStr">
        <is>
          <t xml:space="preserve">San Francisco Giants</t>
        </is>
      </c>
      <c r="D1016" t="inlineStr">
        <is>
          <t xml:space="preserve">MLB Rookie Debut Patch Autographs</t>
        </is>
      </c>
      <c r="F1016" t="str">
        <f>HYPERLINK("https://www.ebay.com/sch/i.html?_nkw=2026+Topps+Chrome+Update+Bryce+Eldridge+auto&amp;mkcid=1&amp;mkrid=711-53200-19255-0&amp;siteid=0&amp;campid=5339157451&amp;toolid=10001&amp;mkevt=1&amp;customid=checklist-xlsx","Find on eBay")</f>
        <v>Find on eBay</v>
      </c>
    </row>
    <row r="1017">
      <c r="A1017" t="inlineStr">
        <is>
          <t xml:space="preserve">RDPA-BF</t>
        </is>
      </c>
      <c r="B1017" t="inlineStr">
        <is>
          <t xml:space="preserve">Brian Fitzpatrick</t>
        </is>
      </c>
      <c r="C1017" t="inlineStr">
        <is>
          <t xml:space="preserve">Milwaukee Brewers</t>
        </is>
      </c>
      <c r="D1017" t="inlineStr">
        <is>
          <t xml:space="preserve">MLB Rookie Debut Patch Autographs</t>
        </is>
      </c>
      <c r="F1017" t="str">
        <f>HYPERLINK("https://www.ebay.com/sch/i.html?_nkw=2026+Topps+Chrome+Update+Brian+Fitzpatrick+auto&amp;mkcid=1&amp;mkrid=711-53200-19255-0&amp;siteid=0&amp;campid=5339157451&amp;toolid=10001&amp;mkevt=1&amp;customid=checklist-xlsx","Find on eBay")</f>
        <v>Find on eBay</v>
      </c>
    </row>
    <row r="1018">
      <c r="A1018" t="inlineStr">
        <is>
          <t xml:space="preserve">RDPA-BG</t>
        </is>
      </c>
      <c r="B1018" t="inlineStr">
        <is>
          <t xml:space="preserve">Brandyn Garcia</t>
        </is>
      </c>
      <c r="C1018" t="inlineStr">
        <is>
          <t xml:space="preserve">Seattle Mariners</t>
        </is>
      </c>
      <c r="D1018" t="inlineStr">
        <is>
          <t xml:space="preserve">MLB Rookie Debut Patch Autographs</t>
        </is>
      </c>
      <c r="F1018" t="str">
        <f>HYPERLINK("https://www.ebay.com/sch/i.html?_nkw=2026+Topps+Chrome+Update+Brandyn+Garcia+auto&amp;mkcid=1&amp;mkrid=711-53200-19255-0&amp;siteid=0&amp;campid=5339157451&amp;toolid=10001&amp;mkevt=1&amp;customid=checklist-xlsx","Find on eBay")</f>
        <v>Find on eBay</v>
      </c>
    </row>
    <row r="1019">
      <c r="A1019" t="inlineStr">
        <is>
          <t xml:space="preserve">RDPA-BH</t>
        </is>
      </c>
      <c r="B1019" t="inlineStr">
        <is>
          <t xml:space="preserve">Brady House</t>
        </is>
      </c>
      <c r="C1019" t="inlineStr">
        <is>
          <t xml:space="preserve">Washington Nationals</t>
        </is>
      </c>
      <c r="D1019" t="inlineStr">
        <is>
          <t xml:space="preserve">MLB Rookie Debut Patch Autographs</t>
        </is>
      </c>
      <c r="F1019" t="str">
        <f>HYPERLINK("https://www.ebay.com/sch/i.html?_nkw=2026+Topps+Chrome+Update+Brady+House+auto&amp;mkcid=1&amp;mkrid=711-53200-19255-0&amp;siteid=0&amp;campid=5339157451&amp;toolid=10001&amp;mkevt=1&amp;customid=checklist-xlsx","Find on eBay")</f>
        <v>Find on eBay</v>
      </c>
    </row>
    <row r="1020">
      <c r="A1020" t="inlineStr">
        <is>
          <t xml:space="preserve">RDPA-BM</t>
        </is>
      </c>
      <c r="B1020" t="inlineStr">
        <is>
          <t xml:space="preserve">Brice Matthews</t>
        </is>
      </c>
      <c r="C1020" t="inlineStr">
        <is>
          <t xml:space="preserve">Houston Astros</t>
        </is>
      </c>
      <c r="D1020" t="inlineStr">
        <is>
          <t xml:space="preserve">MLB Rookie Debut Patch Autographs</t>
        </is>
      </c>
      <c r="F1020" t="str">
        <f>HYPERLINK("https://www.ebay.com/sch/i.html?_nkw=2026+Topps+Chrome+Update+Brice+Matthews+auto&amp;mkcid=1&amp;mkrid=711-53200-19255-0&amp;siteid=0&amp;campid=5339157451&amp;toolid=10001&amp;mkevt=1&amp;customid=checklist-xlsx","Find on eBay")</f>
        <v>Find on eBay</v>
      </c>
    </row>
    <row r="1021">
      <c r="A1021" t="inlineStr">
        <is>
          <t xml:space="preserve">RDPA-BR</t>
        </is>
      </c>
      <c r="B1021" t="inlineStr">
        <is>
          <t xml:space="preserve">Bradgley Rodriguez</t>
        </is>
      </c>
      <c r="C1021" t="inlineStr">
        <is>
          <t xml:space="preserve">San Diego Padres</t>
        </is>
      </c>
      <c r="D1021" t="inlineStr">
        <is>
          <t xml:space="preserve">MLB Rookie Debut Patch Autographs</t>
        </is>
      </c>
      <c r="F1021" t="str">
        <f>HYPERLINK("https://www.ebay.com/sch/i.html?_nkw=2026+Topps+Chrome+Update+Bradgley+Rodriguez+auto&amp;mkcid=1&amp;mkrid=711-53200-19255-0&amp;siteid=0&amp;campid=5339157451&amp;toolid=10001&amp;mkevt=1&amp;customid=checklist-xlsx","Find on eBay")</f>
        <v>Find on eBay</v>
      </c>
    </row>
    <row r="1022">
      <c r="A1022" t="inlineStr">
        <is>
          <t xml:space="preserve">RDPA-BRV</t>
        </is>
      </c>
      <c r="B1022" t="inlineStr">
        <is>
          <t xml:space="preserve">Brandon Valenzuela</t>
        </is>
      </c>
      <c r="C1022" t="inlineStr">
        <is>
          <t xml:space="preserve">Toronto Blue Jays</t>
        </is>
      </c>
      <c r="D1022" t="inlineStr">
        <is>
          <t xml:space="preserve">MLB Rookie Debut Patch Autographs</t>
        </is>
      </c>
      <c r="F1022" t="str">
        <f>HYPERLINK("https://www.ebay.com/sch/i.html?_nkw=2026+Topps+Chrome+Update+Brandon+Valenzuela+auto&amp;mkcid=1&amp;mkrid=711-53200-19255-0&amp;siteid=0&amp;campid=5339157451&amp;toolid=10001&amp;mkevt=1&amp;customid=checklist-xlsx","Find on eBay")</f>
        <v>Find on eBay</v>
      </c>
    </row>
    <row r="1023">
      <c r="A1023" t="inlineStr">
        <is>
          <t xml:space="preserve">RDPA-BS</t>
        </is>
      </c>
      <c r="B1023" t="inlineStr">
        <is>
          <t xml:space="preserve">Brandon Sproat</t>
        </is>
      </c>
      <c r="C1023" t="inlineStr">
        <is>
          <t xml:space="preserve">New York Mets</t>
        </is>
      </c>
      <c r="D1023" t="inlineStr">
        <is>
          <t xml:space="preserve">MLB Rookie Debut Patch Autographs</t>
        </is>
      </c>
      <c r="F1023" t="str">
        <f>HYPERLINK("https://www.ebay.com/sch/i.html?_nkw=2026+Topps+Chrome+Update+Brandon+Sproat+auto&amp;mkcid=1&amp;mkrid=711-53200-19255-0&amp;siteid=0&amp;campid=5339157451&amp;toolid=10001&amp;mkevt=1&amp;customid=checklist-xlsx","Find on eBay")</f>
        <v>Find on eBay</v>
      </c>
    </row>
    <row r="1024">
      <c r="A1024" t="inlineStr">
        <is>
          <t xml:space="preserve">RDPA-BSE</t>
        </is>
      </c>
      <c r="B1024" t="inlineStr">
        <is>
          <t xml:space="preserve">Bob Seymour</t>
        </is>
      </c>
      <c r="C1024" t="inlineStr">
        <is>
          <t xml:space="preserve">Tampa Bay Rays</t>
        </is>
      </c>
      <c r="D1024" t="inlineStr">
        <is>
          <t xml:space="preserve">MLB Rookie Debut Patch Autographs</t>
        </is>
      </c>
      <c r="F1024" t="str">
        <f>HYPERLINK("https://www.ebay.com/sch/i.html?_nkw=2026+Topps+Chrome+Update+Bob+Seymour+auto&amp;mkcid=1&amp;mkrid=711-53200-19255-0&amp;siteid=0&amp;campid=5339157451&amp;toolid=10001&amp;mkevt=1&amp;customid=checklist-xlsx","Find on eBay")</f>
        <v>Find on eBay</v>
      </c>
    </row>
    <row r="1025">
      <c r="A1025" t="inlineStr">
        <is>
          <t xml:space="preserve">RDPA-BV</t>
        </is>
      </c>
      <c r="B1025" t="inlineStr">
        <is>
          <t xml:space="preserve">Brian Van Belle</t>
        </is>
      </c>
      <c r="C1025" t="inlineStr">
        <is>
          <t xml:space="preserve">Tampa Bay Rays</t>
        </is>
      </c>
      <c r="D1025" t="inlineStr">
        <is>
          <t xml:space="preserve">MLB Rookie Debut Patch Autographs</t>
        </is>
      </c>
      <c r="F1025" t="str">
        <f>HYPERLINK("https://www.ebay.com/sch/i.html?_nkw=2026+Topps+Chrome+Update+Brian+Van+Belle+auto&amp;mkcid=1&amp;mkrid=711-53200-19255-0&amp;siteid=0&amp;campid=5339157451&amp;toolid=10001&amp;mkevt=1&amp;customid=checklist-xlsx","Find on eBay")</f>
        <v>Find on eBay</v>
      </c>
    </row>
    <row r="1026">
      <c r="A1026" t="inlineStr">
        <is>
          <t xml:space="preserve">RDPA-CA</t>
        </is>
      </c>
      <c r="B1026" t="inlineStr">
        <is>
          <t xml:space="preserve">Carson Benge</t>
        </is>
      </c>
      <c r="C1026" t="inlineStr">
        <is>
          <t xml:space="preserve">New York Mets</t>
        </is>
      </c>
      <c r="D1026" t="inlineStr">
        <is>
          <t xml:space="preserve">MLB Rookie Debut Patch Autographs</t>
        </is>
      </c>
      <c r="F1026" t="str">
        <f>HYPERLINK("https://www.ebay.com/sch/i.html?_nkw=2026+Topps+Chrome+Update+Carson+Benge+auto&amp;mkcid=1&amp;mkrid=711-53200-19255-0&amp;siteid=0&amp;campid=5339157451&amp;toolid=10001&amp;mkevt=1&amp;customid=checklist-xlsx","Find on eBay")</f>
        <v>Find on eBay</v>
      </c>
    </row>
    <row r="1027">
      <c r="A1027" t="inlineStr">
        <is>
          <t xml:space="preserve">RDPA-CB</t>
        </is>
      </c>
      <c r="B1027" t="inlineStr">
        <is>
          <t xml:space="preserve">Chase Burns</t>
        </is>
      </c>
      <c r="C1027" t="inlineStr">
        <is>
          <t xml:space="preserve">Cincinnati Reds</t>
        </is>
      </c>
      <c r="D1027" t="inlineStr">
        <is>
          <t xml:space="preserve">MLB Rookie Debut Patch Autographs</t>
        </is>
      </c>
      <c r="F1027" t="str">
        <f>HYPERLINK("https://www.ebay.com/sch/i.html?_nkw=2026+Topps+Chrome+Update+Chase+Burns+auto&amp;mkcid=1&amp;mkrid=711-53200-19255-0&amp;siteid=0&amp;campid=5339157451&amp;toolid=10001&amp;mkevt=1&amp;customid=checklist-xlsx","Find on eBay")</f>
        <v>Find on eBay</v>
      </c>
    </row>
    <row r="1028">
      <c r="A1028" t="inlineStr">
        <is>
          <t xml:space="preserve">RDPA-CC</t>
        </is>
      </c>
      <c r="B1028" t="inlineStr">
        <is>
          <t xml:space="preserve">Carlos Cortes</t>
        </is>
      </c>
      <c r="C1028" t="inlineStr">
        <is>
          <t xml:space="preserve">Athletics</t>
        </is>
      </c>
      <c r="D1028" t="inlineStr">
        <is>
          <t xml:space="preserve">MLB Rookie Debut Patch Autographs</t>
        </is>
      </c>
      <c r="F1028" t="str">
        <f>HYPERLINK("https://www.ebay.com/sch/i.html?_nkw=2026+Topps+Chrome+Update+Carlos+Cortes+auto&amp;mkcid=1&amp;mkrid=711-53200-19255-0&amp;siteid=0&amp;campid=5339157451&amp;toolid=10001&amp;mkevt=1&amp;customid=checklist-xlsx","Find on eBay")</f>
        <v>Find on eBay</v>
      </c>
    </row>
    <row r="1029">
      <c r="A1029" t="inlineStr">
        <is>
          <t xml:space="preserve">RDPA-CD</t>
        </is>
      </c>
      <c r="B1029" t="inlineStr">
        <is>
          <t xml:space="preserve">Cam Devanney</t>
        </is>
      </c>
      <c r="C1029" t="inlineStr">
        <is>
          <t xml:space="preserve">Pittsburgh Pirates</t>
        </is>
      </c>
      <c r="D1029" t="inlineStr">
        <is>
          <t xml:space="preserve">MLB Rookie Debut Patch Autographs</t>
        </is>
      </c>
      <c r="F1029" t="str">
        <f>HYPERLINK("https://www.ebay.com/sch/i.html?_nkw=2026+Topps+Chrome+Update+Cam+Devanney+auto&amp;mkcid=1&amp;mkrid=711-53200-19255-0&amp;siteid=0&amp;campid=5339157451&amp;toolid=10001&amp;mkevt=1&amp;customid=checklist-xlsx","Find on eBay")</f>
        <v>Find on eBay</v>
      </c>
    </row>
    <row r="1030">
      <c r="A1030" t="inlineStr">
        <is>
          <t xml:space="preserve">RDPA-CE</t>
        </is>
      </c>
      <c r="B1030" t="inlineStr">
        <is>
          <t xml:space="preserve">Connelly Early</t>
        </is>
      </c>
      <c r="C1030" t="inlineStr">
        <is>
          <t xml:space="preserve">Boston Red Sox</t>
        </is>
      </c>
      <c r="D1030" t="inlineStr">
        <is>
          <t xml:space="preserve">MLB Rookie Debut Patch Autographs</t>
        </is>
      </c>
      <c r="F1030" t="str">
        <f>HYPERLINK("https://www.ebay.com/sch/i.html?_nkw=2026+Topps+Chrome+Update+Connelly+Early+auto&amp;mkcid=1&amp;mkrid=711-53200-19255-0&amp;siteid=0&amp;campid=5339157451&amp;toolid=10001&amp;mkevt=1&amp;customid=checklist-xlsx","Find on eBay")</f>
        <v>Find on eBay</v>
      </c>
    </row>
    <row r="1031">
      <c r="A1031" t="inlineStr">
        <is>
          <t xml:space="preserve">RDPA-CF</t>
        </is>
      </c>
      <c r="B1031" t="inlineStr">
        <is>
          <t xml:space="preserve">Cody Freeman</t>
        </is>
      </c>
      <c r="C1031" t="inlineStr">
        <is>
          <t xml:space="preserve">Texas Rangers</t>
        </is>
      </c>
      <c r="D1031" t="inlineStr">
        <is>
          <t xml:space="preserve">MLB Rookie Debut Patch Autographs</t>
        </is>
      </c>
      <c r="F1031" t="str">
        <f>HYPERLINK("https://www.ebay.com/sch/i.html?_nkw=2026+Topps+Chrome+Update+Cody+Freeman+auto&amp;mkcid=1&amp;mkrid=711-53200-19255-0&amp;siteid=0&amp;campid=5339157451&amp;toolid=10001&amp;mkevt=1&amp;customid=checklist-xlsx","Find on eBay")</f>
        <v>Find on eBay</v>
      </c>
    </row>
    <row r="1032">
      <c r="A1032" t="inlineStr">
        <is>
          <t xml:space="preserve">RDPA-CJ</t>
        </is>
      </c>
      <c r="B1032" t="inlineStr">
        <is>
          <t xml:space="preserve">Carter Jensen</t>
        </is>
      </c>
      <c r="C1032" t="inlineStr">
        <is>
          <t xml:space="preserve">Kansas City Royals</t>
        </is>
      </c>
      <c r="D1032" t="inlineStr">
        <is>
          <t xml:space="preserve">MLB Rookie Debut Patch Autographs</t>
        </is>
      </c>
      <c r="F1032" t="str">
        <f>HYPERLINK("https://www.ebay.com/sch/i.html?_nkw=2026+Topps+Chrome+Update+Carter+Jensen+auto&amp;mkcid=1&amp;mkrid=711-53200-19255-0&amp;siteid=0&amp;campid=5339157451&amp;toolid=10001&amp;mkevt=1&amp;customid=checklist-xlsx","Find on eBay")</f>
        <v>Find on eBay</v>
      </c>
    </row>
    <row r="1033">
      <c r="A1033" t="inlineStr">
        <is>
          <t xml:space="preserve">RDPA-CK</t>
        </is>
      </c>
      <c r="B1033" t="inlineStr">
        <is>
          <t xml:space="preserve">CJ Kayfus</t>
        </is>
      </c>
      <c r="C1033" t="inlineStr">
        <is>
          <t xml:space="preserve">Cleveland Guardians</t>
        </is>
      </c>
      <c r="D1033" t="inlineStr">
        <is>
          <t xml:space="preserve">MLB Rookie Debut Patch Autographs</t>
        </is>
      </c>
      <c r="F1033" t="str">
        <f>HYPERLINK("https://www.ebay.com/sch/i.html?_nkw=2026+Topps+Chrome+Update+CJ+Kayfus+auto&amp;mkcid=1&amp;mkrid=711-53200-19255-0&amp;siteid=0&amp;campid=5339157451&amp;toolid=10001&amp;mkevt=1&amp;customid=checklist-xlsx","Find on eBay")</f>
        <v>Find on eBay</v>
      </c>
    </row>
    <row r="1034">
      <c r="A1034" t="inlineStr">
        <is>
          <t xml:space="preserve">RDPA-CL</t>
        </is>
      </c>
      <c r="B1034" t="inlineStr">
        <is>
          <t xml:space="preserve">Cody Laweryson</t>
        </is>
      </c>
      <c r="C1034" t="inlineStr">
        <is>
          <t xml:space="preserve">Minnesota Twins</t>
        </is>
      </c>
      <c r="D1034" t="inlineStr">
        <is>
          <t xml:space="preserve">MLB Rookie Debut Patch Autographs</t>
        </is>
      </c>
      <c r="F1034" t="str">
        <f>HYPERLINK("https://www.ebay.com/sch/i.html?_nkw=2026+Topps+Chrome+Update+Cody+Laweryson+auto&amp;mkcid=1&amp;mkrid=711-53200-19255-0&amp;siteid=0&amp;campid=5339157451&amp;toolid=10001&amp;mkevt=1&amp;customid=checklist-xlsx","Find on eBay")</f>
        <v>Find on eBay</v>
      </c>
    </row>
    <row r="1035">
      <c r="A1035" t="inlineStr">
        <is>
          <t xml:space="preserve">RDPA-CM</t>
        </is>
      </c>
      <c r="B1035" t="inlineStr">
        <is>
          <t xml:space="preserve">Colson Montgomery</t>
        </is>
      </c>
      <c r="C1035" t="inlineStr">
        <is>
          <t xml:space="preserve">Chicago White Sox</t>
        </is>
      </c>
      <c r="D1035" t="inlineStr">
        <is>
          <t xml:space="preserve">MLB Rookie Debut Patch Autographs</t>
        </is>
      </c>
      <c r="F1035" t="str">
        <f>HYPERLINK("https://www.ebay.com/sch/i.html?_nkw=2026+Topps+Chrome+Update+Colson+Montgomery+auto&amp;mkcid=1&amp;mkrid=711-53200-19255-0&amp;siteid=0&amp;campid=5339157451&amp;toolid=10001&amp;mkevt=1&amp;customid=checklist-xlsx","Find on eBay")</f>
        <v>Find on eBay</v>
      </c>
    </row>
    <row r="1036">
      <c r="A1036" t="inlineStr">
        <is>
          <t xml:space="preserve">RDPA-CMD</t>
        </is>
      </c>
      <c r="B1036" t="inlineStr">
        <is>
          <t xml:space="preserve">Christian Montes De Oca</t>
        </is>
      </c>
      <c r="C1036" t="inlineStr">
        <is>
          <t xml:space="preserve">Arizona Diamondbacks</t>
        </is>
      </c>
      <c r="D1036" t="inlineStr">
        <is>
          <t xml:space="preserve">MLB Rookie Debut Patch Autographs</t>
        </is>
      </c>
      <c r="F1036" t="str">
        <f>HYPERLINK("https://www.ebay.com/sch/i.html?_nkw=2026+Topps+Chrome+Update+Christian+Montes+De+Oca+auto&amp;mkcid=1&amp;mkrid=711-53200-19255-0&amp;siteid=0&amp;campid=5339157451&amp;toolid=10001&amp;mkevt=1&amp;customid=checklist-xlsx","Find on eBay")</f>
        <v>Find on eBay</v>
      </c>
    </row>
    <row r="1037">
      <c r="A1037" t="inlineStr">
        <is>
          <t xml:space="preserve">RDPA-CMO</t>
        </is>
      </c>
      <c r="B1037" t="inlineStr">
        <is>
          <t xml:space="preserve">Christian Moore</t>
        </is>
      </c>
      <c r="C1037" t="inlineStr">
        <is>
          <t xml:space="preserve">Los Angeles Angels</t>
        </is>
      </c>
      <c r="D1037" t="inlineStr">
        <is>
          <t xml:space="preserve">MLB Rookie Debut Patch Autographs</t>
        </is>
      </c>
      <c r="F1037" t="str">
        <f>HYPERLINK("https://www.ebay.com/sch/i.html?_nkw=2026+Topps+Chrome+Update+Christian+Moore+auto&amp;mkcid=1&amp;mkrid=711-53200-19255-0&amp;siteid=0&amp;campid=5339157451&amp;toolid=10001&amp;mkevt=1&amp;customid=checklist-xlsx","Find on eBay")</f>
        <v>Find on eBay</v>
      </c>
    </row>
    <row r="1038">
      <c r="A1038" t="inlineStr">
        <is>
          <t xml:space="preserve">RDPA-CO</t>
        </is>
      </c>
      <c r="B1038" t="inlineStr">
        <is>
          <t xml:space="preserve">Coleman Crow</t>
        </is>
      </c>
      <c r="C1038" t="inlineStr">
        <is>
          <t xml:space="preserve">Milwaukee Brewers</t>
        </is>
      </c>
      <c r="D1038" t="inlineStr">
        <is>
          <t xml:space="preserve">MLB Rookie Debut Patch Autographs</t>
        </is>
      </c>
      <c r="F1038" t="str">
        <f>HYPERLINK("https://www.ebay.com/sch/i.html?_nkw=2026+Topps+Chrome+Update+Coleman+Crow+auto&amp;mkcid=1&amp;mkrid=711-53200-19255-0&amp;siteid=0&amp;campid=5339157451&amp;toolid=10001&amp;mkevt=1&amp;customid=checklist-xlsx","Find on eBay")</f>
        <v>Find on eBay</v>
      </c>
    </row>
    <row r="1039">
      <c r="A1039" t="inlineStr">
        <is>
          <t xml:space="preserve">RDPA-CP</t>
        </is>
      </c>
      <c r="B1039" t="inlineStr">
        <is>
          <t xml:space="preserve">César Prieto</t>
        </is>
      </c>
      <c r="C1039" t="inlineStr">
        <is>
          <t xml:space="preserve">St. Louis Cardinals</t>
        </is>
      </c>
      <c r="D1039" t="inlineStr">
        <is>
          <t xml:space="preserve">MLB Rookie Debut Patch Autographs</t>
        </is>
      </c>
      <c r="F1039" t="str">
        <f>HYPERLINK("https://www.ebay.com/sch/i.html?_nkw=2026+Topps+Chrome+Update+C%C3%A9sar+Prieto+auto&amp;mkcid=1&amp;mkrid=711-53200-19255-0&amp;siteid=0&amp;campid=5339157451&amp;toolid=10001&amp;mkevt=1&amp;customid=checklist-xlsx","Find on eBay")</f>
        <v>Find on eBay</v>
      </c>
    </row>
    <row r="1040">
      <c r="A1040" t="inlineStr">
        <is>
          <t xml:space="preserve">RDPA-CR</t>
        </is>
      </c>
      <c r="B1040" t="inlineStr">
        <is>
          <t xml:space="preserve">Carson Ragsdale</t>
        </is>
      </c>
      <c r="C1040" t="inlineStr">
        <is>
          <t xml:space="preserve">Baltimore Orioles</t>
        </is>
      </c>
      <c r="D1040" t="inlineStr">
        <is>
          <t xml:space="preserve">MLB Rookie Debut Patch Autographs</t>
        </is>
      </c>
      <c r="F1040" t="str">
        <f>HYPERLINK("https://www.ebay.com/sch/i.html?_nkw=2026+Topps+Chrome+Update+Carson+Ragsdale+auto&amp;mkcid=1&amp;mkrid=711-53200-19255-0&amp;siteid=0&amp;campid=5339157451&amp;toolid=10001&amp;mkevt=1&amp;customid=checklist-xlsx","Find on eBay")</f>
        <v>Find on eBay</v>
      </c>
    </row>
    <row r="1041">
      <c r="A1041" t="inlineStr">
        <is>
          <t xml:space="preserve">RDPA-CRO</t>
        </is>
      </c>
      <c r="B1041" t="inlineStr">
        <is>
          <t xml:space="preserve">Christian Roa</t>
        </is>
      </c>
      <c r="C1041" t="inlineStr">
        <is>
          <t xml:space="preserve">Miami Marlins</t>
        </is>
      </c>
      <c r="D1041" t="inlineStr">
        <is>
          <t xml:space="preserve">MLB Rookie Debut Patch Autographs</t>
        </is>
      </c>
      <c r="F1041" t="str">
        <f>HYPERLINK("https://www.ebay.com/sch/i.html?_nkw=2026+Topps+Chrome+Update+Christian+Roa+auto&amp;mkcid=1&amp;mkrid=711-53200-19255-0&amp;siteid=0&amp;campid=5339157451&amp;toolid=10001&amp;mkevt=1&amp;customid=checklist-xlsx","Find on eBay")</f>
        <v>Find on eBay</v>
      </c>
    </row>
    <row r="1042">
      <c r="A1042" t="inlineStr">
        <is>
          <t xml:space="preserve">RDPA-CS</t>
        </is>
      </c>
      <c r="B1042" t="inlineStr">
        <is>
          <t xml:space="preserve">C.J. Stubbs</t>
        </is>
      </c>
      <c r="C1042" t="inlineStr">
        <is>
          <t xml:space="preserve">Washington Nationals</t>
        </is>
      </c>
      <c r="D1042" t="inlineStr">
        <is>
          <t xml:space="preserve">MLB Rookie Debut Patch Autographs</t>
        </is>
      </c>
      <c r="F1042" t="str">
        <f>HYPERLINK("https://www.ebay.com/sch/i.html?_nkw=2026+Topps+Chrome+Update+C.J.+Stubbs+auto&amp;mkcid=1&amp;mkrid=711-53200-19255-0&amp;siteid=0&amp;campid=5339157451&amp;toolid=10001&amp;mkevt=1&amp;customid=checklist-xlsx","Find on eBay")</f>
        <v>Find on eBay</v>
      </c>
    </row>
    <row r="1043">
      <c r="A1043" t="inlineStr">
        <is>
          <t xml:space="preserve">RDPA-CSA</t>
        </is>
      </c>
      <c r="B1043" t="inlineStr">
        <is>
          <t xml:space="preserve">Cam Sanders</t>
        </is>
      </c>
      <c r="C1043" t="inlineStr">
        <is>
          <t xml:space="preserve">Pittsburgh Pirates</t>
        </is>
      </c>
      <c r="D1043" t="inlineStr">
        <is>
          <t xml:space="preserve">MLB Rookie Debut Patch Autographs</t>
        </is>
      </c>
      <c r="F1043" t="str">
        <f>HYPERLINK("https://www.ebay.com/sch/i.html?_nkw=2026+Topps+Chrome+Update+Cam+Sanders+auto&amp;mkcid=1&amp;mkrid=711-53200-19255-0&amp;siteid=0&amp;campid=5339157451&amp;toolid=10001&amp;mkevt=1&amp;customid=checklist-xlsx","Find on eBay")</f>
        <v>Find on eBay</v>
      </c>
    </row>
    <row r="1044">
      <c r="A1044" t="inlineStr">
        <is>
          <t xml:space="preserve">RDPA-CSC</t>
        </is>
      </c>
      <c r="B1044" t="inlineStr">
        <is>
          <t xml:space="preserve">Cam Schlittler</t>
        </is>
      </c>
      <c r="C1044" t="inlineStr">
        <is>
          <t xml:space="preserve">New York Yankees</t>
        </is>
      </c>
      <c r="D1044" t="inlineStr">
        <is>
          <t xml:space="preserve">MLB Rookie Debut Patch Autographs</t>
        </is>
      </c>
      <c r="F1044" t="str">
        <f>HYPERLINK("https://www.ebay.com/sch/i.html?_nkw=2026+Topps+Chrome+Update+Cam+Schlittler+auto&amp;mkcid=1&amp;mkrid=711-53200-19255-0&amp;siteid=0&amp;campid=5339157451&amp;toolid=10001&amp;mkevt=1&amp;customid=checklist-xlsx","Find on eBay")</f>
        <v>Find on eBay</v>
      </c>
    </row>
    <row r="1045">
      <c r="A1045" t="inlineStr">
        <is>
          <t xml:space="preserve">RDPA-CSE</t>
        </is>
      </c>
      <c r="B1045" t="inlineStr">
        <is>
          <t xml:space="preserve">Carson Seymour</t>
        </is>
      </c>
      <c r="C1045" t="inlineStr">
        <is>
          <t xml:space="preserve">San Francisco Giants</t>
        </is>
      </c>
      <c r="D1045" t="inlineStr">
        <is>
          <t xml:space="preserve">MLB Rookie Debut Patch Autographs</t>
        </is>
      </c>
      <c r="F1045" t="str">
        <f>HYPERLINK("https://www.ebay.com/sch/i.html?_nkw=2026+Topps+Chrome+Update+Carson+Seymour+auto&amp;mkcid=1&amp;mkrid=711-53200-19255-0&amp;siteid=0&amp;campid=5339157451&amp;toolid=10001&amp;mkevt=1&amp;customid=checklist-xlsx","Find on eBay")</f>
        <v>Find on eBay</v>
      </c>
    </row>
    <row r="1046">
      <c r="A1046" t="inlineStr">
        <is>
          <t xml:space="preserve">RDPA-CST</t>
        </is>
      </c>
      <c r="B1046" t="inlineStr">
        <is>
          <t xml:space="preserve">Chad Stevens</t>
        </is>
      </c>
      <c r="C1046" t="inlineStr">
        <is>
          <t xml:space="preserve">Los Angeles Angels</t>
        </is>
      </c>
      <c r="D1046" t="inlineStr">
        <is>
          <t xml:space="preserve">MLB Rookie Debut Patch Autographs</t>
        </is>
      </c>
      <c r="F1046" t="str">
        <f>HYPERLINK("https://www.ebay.com/sch/i.html?_nkw=2026+Topps+Chrome+Update+Chad+Stevens+auto&amp;mkcid=1&amp;mkrid=711-53200-19255-0&amp;siteid=0&amp;campid=5339157451&amp;toolid=10001&amp;mkevt=1&amp;customid=checklist-xlsx","Find on eBay")</f>
        <v>Find on eBay</v>
      </c>
    </row>
    <row r="1047">
      <c r="A1047" t="inlineStr">
        <is>
          <t xml:space="preserve">RDPA-CT</t>
        </is>
      </c>
      <c r="B1047" t="inlineStr">
        <is>
          <t xml:space="preserve">Colby Thomas</t>
        </is>
      </c>
      <c r="C1047" t="inlineStr">
        <is>
          <t xml:space="preserve">Athletics</t>
        </is>
      </c>
      <c r="D1047" t="inlineStr">
        <is>
          <t xml:space="preserve">MLB Rookie Debut Patch Autographs</t>
        </is>
      </c>
      <c r="F1047" t="str">
        <f>HYPERLINK("https://www.ebay.com/sch/i.html?_nkw=2026+Topps+Chrome+Update+Colby+Thomas+auto&amp;mkcid=1&amp;mkrid=711-53200-19255-0&amp;siteid=0&amp;campid=5339157451&amp;toolid=10001&amp;mkevt=1&amp;customid=checklist-xlsx","Find on eBay")</f>
        <v>Find on eBay</v>
      </c>
    </row>
    <row r="1048">
      <c r="A1048" t="inlineStr">
        <is>
          <t xml:space="preserve">RDPA-CW</t>
        </is>
      </c>
      <c r="B1048" t="inlineStr">
        <is>
          <t xml:space="preserve">Cole Wilcox</t>
        </is>
      </c>
      <c r="C1048" t="inlineStr">
        <is>
          <t xml:space="preserve">Tampa Bay Rays</t>
        </is>
      </c>
      <c r="D1048" t="inlineStr">
        <is>
          <t xml:space="preserve">MLB Rookie Debut Patch Autographs</t>
        </is>
      </c>
      <c r="F1048" t="str">
        <f>HYPERLINK("https://www.ebay.com/sch/i.html?_nkw=2026+Topps+Chrome+Update+Cole+Wilcox+auto&amp;mkcid=1&amp;mkrid=711-53200-19255-0&amp;siteid=0&amp;campid=5339157451&amp;toolid=10001&amp;mkevt=1&amp;customid=checklist-xlsx","Find on eBay")</f>
        <v>Find on eBay</v>
      </c>
    </row>
    <row r="1049">
      <c r="A1049" t="inlineStr">
        <is>
          <t xml:space="preserve">RDPA-CWH</t>
        </is>
      </c>
      <c r="B1049" t="inlineStr">
        <is>
          <t xml:space="preserve">Carson Whisenhunt</t>
        </is>
      </c>
      <c r="C1049" t="inlineStr">
        <is>
          <t xml:space="preserve">San Francisco Giants</t>
        </is>
      </c>
      <c r="D1049" t="inlineStr">
        <is>
          <t xml:space="preserve">MLB Rookie Debut Patch Autographs</t>
        </is>
      </c>
      <c r="F1049" t="str">
        <f>HYPERLINK("https://www.ebay.com/sch/i.html?_nkw=2026+Topps+Chrome+Update+Carson+Whisenhunt+auto&amp;mkcid=1&amp;mkrid=711-53200-19255-0&amp;siteid=0&amp;campid=5339157451&amp;toolid=10001&amp;mkevt=1&amp;customid=checklist-xlsx","Find on eBay")</f>
        <v>Find on eBay</v>
      </c>
    </row>
    <row r="1050">
      <c r="A1050" t="inlineStr">
        <is>
          <t xml:space="preserve">RDPA-CY</t>
        </is>
      </c>
      <c r="B1050" t="inlineStr">
        <is>
          <t xml:space="preserve">Cole Young</t>
        </is>
      </c>
      <c r="C1050" t="inlineStr">
        <is>
          <t xml:space="preserve">Seattle Mariners</t>
        </is>
      </c>
      <c r="D1050" t="inlineStr">
        <is>
          <t xml:space="preserve">MLB Rookie Debut Patch Autographs</t>
        </is>
      </c>
      <c r="F1050" t="str">
        <f>HYPERLINK("https://www.ebay.com/sch/i.html?_nkw=2026+Topps+Chrome+Update+Cole+Young+auto&amp;mkcid=1&amp;mkrid=711-53200-19255-0&amp;siteid=0&amp;campid=5339157451&amp;toolid=10001&amp;mkevt=1&amp;customid=checklist-xlsx","Find on eBay")</f>
        <v>Find on eBay</v>
      </c>
    </row>
    <row r="1051">
      <c r="A1051" t="inlineStr">
        <is>
          <t xml:space="preserve">RDPA-DAX</t>
        </is>
      </c>
      <c r="B1051" t="inlineStr">
        <is>
          <t xml:space="preserve">Dax Fulton</t>
        </is>
      </c>
      <c r="C1051" t="inlineStr">
        <is>
          <t xml:space="preserve">Miami Marlins</t>
        </is>
      </c>
      <c r="D1051" t="inlineStr">
        <is>
          <t xml:space="preserve">MLB Rookie Debut Patch Autographs</t>
        </is>
      </c>
      <c r="F1051" t="str">
        <f>HYPERLINK("https://www.ebay.com/sch/i.html?_nkw=2026+Topps+Chrome+Update+Dax+Fulton+auto&amp;mkcid=1&amp;mkrid=711-53200-19255-0&amp;siteid=0&amp;campid=5339157451&amp;toolid=10001&amp;mkevt=1&amp;customid=checklist-xlsx","Find on eBay")</f>
        <v>Find on eBay</v>
      </c>
    </row>
    <row r="1052">
      <c r="A1052" t="inlineStr">
        <is>
          <t xml:space="preserve">RDPA-DB</t>
        </is>
      </c>
      <c r="B1052" t="inlineStr">
        <is>
          <t xml:space="preserve">Dylan Beavers</t>
        </is>
      </c>
      <c r="C1052" t="inlineStr">
        <is>
          <t xml:space="preserve">Baltimore Orioles</t>
        </is>
      </c>
      <c r="D1052" t="inlineStr">
        <is>
          <t xml:space="preserve">MLB Rookie Debut Patch Autographs</t>
        </is>
      </c>
      <c r="F1052" t="str">
        <f>HYPERLINK("https://www.ebay.com/sch/i.html?_nkw=2026+Topps+Chrome+Update+Dylan+Beavers+auto&amp;mkcid=1&amp;mkrid=711-53200-19255-0&amp;siteid=0&amp;campid=5339157451&amp;toolid=10001&amp;mkevt=1&amp;customid=checklist-xlsx","Find on eBay")</f>
        <v>Find on eBay</v>
      </c>
    </row>
    <row r="1053">
      <c r="A1053" t="inlineStr">
        <is>
          <t xml:space="preserve">RDPA-DD</t>
        </is>
      </c>
      <c r="B1053" t="inlineStr">
        <is>
          <t xml:space="preserve">Dugan Darnell</t>
        </is>
      </c>
      <c r="C1053" t="inlineStr">
        <is>
          <t xml:space="preserve">Colorado Rockies</t>
        </is>
      </c>
      <c r="D1053" t="inlineStr">
        <is>
          <t xml:space="preserve">MLB Rookie Debut Patch Autographs</t>
        </is>
      </c>
      <c r="F1053" t="str">
        <f>HYPERLINK("https://www.ebay.com/sch/i.html?_nkw=2026+Topps+Chrome+Update+Dugan+Darnell+auto&amp;mkcid=1&amp;mkrid=711-53200-19255-0&amp;siteid=0&amp;campid=5339157451&amp;toolid=10001&amp;mkevt=1&amp;customid=checklist-xlsx","Find on eBay")</f>
        <v>Find on eBay</v>
      </c>
    </row>
    <row r="1054">
      <c r="A1054" t="inlineStr">
        <is>
          <t xml:space="preserve">RDPA-DE</t>
        </is>
      </c>
      <c r="B1054" t="inlineStr">
        <is>
          <t xml:space="preserve">Deyvison De Los Santos</t>
        </is>
      </c>
      <c r="C1054" t="inlineStr">
        <is>
          <t xml:space="preserve">Miami Marlins</t>
        </is>
      </c>
      <c r="D1054" t="inlineStr">
        <is>
          <t xml:space="preserve">MLB Rookie Debut Patch Autographs</t>
        </is>
      </c>
      <c r="F1054" t="str">
        <f>HYPERLINK("https://www.ebay.com/sch/i.html?_nkw=2026+Topps+Chrome+Update+Deyvison+De+Los+Santos+auto&amp;mkcid=1&amp;mkrid=711-53200-19255-0&amp;siteid=0&amp;campid=5339157451&amp;toolid=10001&amp;mkevt=1&amp;customid=checklist-xlsx","Find on eBay")</f>
        <v>Find on eBay</v>
      </c>
    </row>
    <row r="1055">
      <c r="A1055" t="inlineStr">
        <is>
          <t xml:space="preserve">RDPA-DF</t>
        </is>
      </c>
      <c r="B1055" t="inlineStr">
        <is>
          <t xml:space="preserve">Didier Fuentes</t>
        </is>
      </c>
      <c r="C1055" t="inlineStr">
        <is>
          <t xml:space="preserve">Atlanta Braves</t>
        </is>
      </c>
      <c r="D1055" t="inlineStr">
        <is>
          <t xml:space="preserve">MLB Rookie Debut Patch Autographs</t>
        </is>
      </c>
      <c r="F1055" t="str">
        <f>HYPERLINK("https://www.ebay.com/sch/i.html?_nkw=2026+Topps+Chrome+Update+Didier+Fuentes+auto&amp;mkcid=1&amp;mkrid=711-53200-19255-0&amp;siteid=0&amp;campid=5339157451&amp;toolid=10001&amp;mkevt=1&amp;customid=checklist-xlsx","Find on eBay")</f>
        <v>Find on eBay</v>
      </c>
    </row>
    <row r="1056">
      <c r="A1056" t="inlineStr">
        <is>
          <t xml:space="preserve">RDPA-DG</t>
        </is>
      </c>
      <c r="B1056" t="inlineStr">
        <is>
          <t xml:space="preserve">Denzer Guzman</t>
        </is>
      </c>
      <c r="C1056" t="inlineStr">
        <is>
          <t xml:space="preserve">Los Angeles Angels</t>
        </is>
      </c>
      <c r="D1056" t="inlineStr">
        <is>
          <t xml:space="preserve">MLB Rookie Debut Patch Autographs</t>
        </is>
      </c>
      <c r="F1056" t="str">
        <f>HYPERLINK("https://www.ebay.com/sch/i.html?_nkw=2026+Topps+Chrome+Update+Denzer+Guzman+auto&amp;mkcid=1&amp;mkrid=711-53200-19255-0&amp;siteid=0&amp;campid=5339157451&amp;toolid=10001&amp;mkevt=1&amp;customid=checklist-xlsx","Find on eBay")</f>
        <v>Find on eBay</v>
      </c>
    </row>
    <row r="1057">
      <c r="A1057" t="inlineStr">
        <is>
          <t xml:space="preserve">RDPA-DGI</t>
        </is>
      </c>
      <c r="B1057" t="inlineStr">
        <is>
          <t xml:space="preserve">Drew Gilbert</t>
        </is>
      </c>
      <c r="C1057" t="inlineStr">
        <is>
          <t xml:space="preserve">San Francisco Giants</t>
        </is>
      </c>
      <c r="D1057" t="inlineStr">
        <is>
          <t xml:space="preserve">MLB Rookie Debut Patch Autographs</t>
        </is>
      </c>
      <c r="F1057" t="str">
        <f>HYPERLINK("https://www.ebay.com/sch/i.html?_nkw=2026+Topps+Chrome+Update+Drew+Gilbert+auto&amp;mkcid=1&amp;mkrid=711-53200-19255-0&amp;siteid=0&amp;campid=5339157451&amp;toolid=10001&amp;mkevt=1&amp;customid=checklist-xlsx","Find on eBay")</f>
        <v>Find on eBay</v>
      </c>
    </row>
    <row r="1058">
      <c r="A1058" t="inlineStr">
        <is>
          <t xml:space="preserve">RDPA-DH</t>
        </is>
      </c>
      <c r="B1058" t="inlineStr">
        <is>
          <t xml:space="preserve">Dom Hamel</t>
        </is>
      </c>
      <c r="C1058" t="inlineStr">
        <is>
          <t xml:space="preserve">New York Mets</t>
        </is>
      </c>
      <c r="D1058" t="inlineStr">
        <is>
          <t xml:space="preserve">MLB Rookie Debut Patch Autographs</t>
        </is>
      </c>
      <c r="F1058" t="str">
        <f>HYPERLINK("https://www.ebay.com/sch/i.html?_nkw=2026+Topps+Chrome+Update+Dom+Hamel+auto&amp;mkcid=1&amp;mkrid=711-53200-19255-0&amp;siteid=0&amp;campid=5339157451&amp;toolid=10001&amp;mkevt=1&amp;customid=checklist-xlsx","Find on eBay")</f>
        <v>Find on eBay</v>
      </c>
    </row>
    <row r="1059">
      <c r="A1059" t="inlineStr">
        <is>
          <t xml:space="preserve">RDPA-DS</t>
        </is>
      </c>
      <c r="B1059" t="inlineStr">
        <is>
          <t xml:space="preserve">Drew Sommers</t>
        </is>
      </c>
      <c r="C1059" t="inlineStr">
        <is>
          <t xml:space="preserve">Detroit Tigers</t>
        </is>
      </c>
      <c r="D1059" t="inlineStr">
        <is>
          <t xml:space="preserve">MLB Rookie Debut Patch Autographs</t>
        </is>
      </c>
      <c r="F1059" t="str">
        <f>HYPERLINK("https://www.ebay.com/sch/i.html?_nkw=2026+Topps+Chrome+Update+Drew+Sommers+auto&amp;mkcid=1&amp;mkrid=711-53200-19255-0&amp;siteid=0&amp;campid=5339157451&amp;toolid=10001&amp;mkevt=1&amp;customid=checklist-xlsx","Find on eBay")</f>
        <v>Find on eBay</v>
      </c>
    </row>
    <row r="1060">
      <c r="A1060" t="inlineStr">
        <is>
          <t xml:space="preserve">RDPA-DSM</t>
        </is>
      </c>
      <c r="B1060" t="inlineStr">
        <is>
          <t xml:space="preserve">Dylan Smith</t>
        </is>
      </c>
      <c r="C1060" t="inlineStr">
        <is>
          <t xml:space="preserve">Detroit Tigers</t>
        </is>
      </c>
      <c r="D1060" t="inlineStr">
        <is>
          <t xml:space="preserve">MLB Rookie Debut Patch Autographs</t>
        </is>
      </c>
      <c r="F1060" t="str">
        <f>HYPERLINK("https://www.ebay.com/sch/i.html?_nkw=2026+Topps+Chrome+Update+Dylan+Smith+auto&amp;mkcid=1&amp;mkrid=711-53200-19255-0&amp;siteid=0&amp;campid=5339157451&amp;toolid=10001&amp;mkevt=1&amp;customid=checklist-xlsx","Find on eBay")</f>
        <v>Find on eBay</v>
      </c>
    </row>
    <row r="1061">
      <c r="A1061" t="inlineStr">
        <is>
          <t xml:space="preserve">RDPA-DU</t>
        </is>
      </c>
      <c r="B1061" t="inlineStr">
        <is>
          <t xml:space="preserve">Duncan Davitt</t>
        </is>
      </c>
      <c r="C1061" t="inlineStr">
        <is>
          <t xml:space="preserve">Chicago White Sox</t>
        </is>
      </c>
      <c r="D1061" t="inlineStr">
        <is>
          <t xml:space="preserve">MLB Rookie Debut Patch Autographs</t>
        </is>
      </c>
      <c r="F1061" t="str">
        <f>HYPERLINK("https://www.ebay.com/sch/i.html?_nkw=2026+Topps+Chrome+Update+Duncan+Davitt+auto&amp;mkcid=1&amp;mkrid=711-53200-19255-0&amp;siteid=0&amp;campid=5339157451&amp;toolid=10001&amp;mkevt=1&amp;customid=checklist-xlsx","Find on eBay")</f>
        <v>Find on eBay</v>
      </c>
    </row>
    <row r="1062">
      <c r="A1062" t="inlineStr">
        <is>
          <t xml:space="preserve">RDPA-EC</t>
        </is>
      </c>
      <c r="B1062" t="inlineStr">
        <is>
          <t xml:space="preserve">Eric Cerantola</t>
        </is>
      </c>
      <c r="C1062" t="inlineStr">
        <is>
          <t xml:space="preserve">Kansas City Royals</t>
        </is>
      </c>
      <c r="D1062" t="inlineStr">
        <is>
          <t xml:space="preserve">MLB Rookie Debut Patch Autographs</t>
        </is>
      </c>
      <c r="F1062" t="str">
        <f>HYPERLINK("https://www.ebay.com/sch/i.html?_nkw=2026+Topps+Chrome+Update+Eric+Cerantola+auto&amp;mkcid=1&amp;mkrid=711-53200-19255-0&amp;siteid=0&amp;campid=5339157451&amp;toolid=10001&amp;mkevt=1&amp;customid=checklist-xlsx","Find on eBay")</f>
        <v>Find on eBay</v>
      </c>
    </row>
    <row r="1063">
      <c r="A1063" t="inlineStr">
        <is>
          <t xml:space="preserve">RDPA-EL</t>
        </is>
      </c>
      <c r="B1063" t="inlineStr">
        <is>
          <t xml:space="preserve">Elmer Rodríguez</t>
        </is>
      </c>
      <c r="C1063" t="inlineStr">
        <is>
          <t xml:space="preserve">New York Yankees</t>
        </is>
      </c>
      <c r="D1063" t="inlineStr">
        <is>
          <t xml:space="preserve">MLB Rookie Debut Patch Autographs</t>
        </is>
      </c>
      <c r="F1063" t="str">
        <f>HYPERLINK("https://www.ebay.com/sch/i.html?_nkw=2026+Topps+Chrome+Update+Elmer+Rodr%C3%ADguez+auto&amp;mkcid=1&amp;mkrid=711-53200-19255-0&amp;siteid=0&amp;campid=5339157451&amp;toolid=10001&amp;mkevt=1&amp;customid=checklist-xlsx","Find on eBay")</f>
        <v>Find on eBay</v>
      </c>
    </row>
    <row r="1064">
      <c r="A1064" t="inlineStr">
        <is>
          <t xml:space="preserve">RDPA-EN</t>
        </is>
      </c>
      <c r="B1064" t="inlineStr">
        <is>
          <t xml:space="preserve">Eduarniel Núñez</t>
        </is>
      </c>
      <c r="C1064" t="inlineStr">
        <is>
          <t xml:space="preserve">San Diego Padres</t>
        </is>
      </c>
      <c r="D1064" t="inlineStr">
        <is>
          <t xml:space="preserve">MLB Rookie Debut Patch Autographs</t>
        </is>
      </c>
      <c r="F1064" t="str">
        <f>HYPERLINK("https://www.ebay.com/sch/i.html?_nkw=2026+Topps+Chrome+Update+Eduarniel+N%C3%BA%C3%B1ez+auto&amp;mkcid=1&amp;mkrid=711-53200-19255-0&amp;siteid=0&amp;campid=5339157451&amp;toolid=10001&amp;mkevt=1&amp;customid=checklist-xlsx","Find on eBay")</f>
        <v>Find on eBay</v>
      </c>
    </row>
    <row r="1065">
      <c r="A1065" t="inlineStr">
        <is>
          <t xml:space="preserve">RDPA-ER</t>
        </is>
      </c>
      <c r="B1065" t="inlineStr">
        <is>
          <t xml:space="preserve">Eduardo Rivera</t>
        </is>
      </c>
      <c r="C1065" t="inlineStr">
        <is>
          <t xml:space="preserve">Boston Red Sox</t>
        </is>
      </c>
      <c r="D1065" t="inlineStr">
        <is>
          <t xml:space="preserve">MLB Rookie Debut Patch Autographs</t>
        </is>
      </c>
      <c r="F1065" t="str">
        <f>HYPERLINK("https://www.ebay.com/sch/i.html?_nkw=2026+Topps+Chrome+Update+Eduardo+Rivera+auto&amp;mkcid=1&amp;mkrid=711-53200-19255-0&amp;siteid=0&amp;campid=5339157451&amp;toolid=10001&amp;mkevt=1&amp;customid=checklist-xlsx","Find on eBay")</f>
        <v>Find on eBay</v>
      </c>
    </row>
    <row r="1066">
      <c r="A1066" t="inlineStr">
        <is>
          <t xml:space="preserve">RDPA-FO</t>
        </is>
      </c>
      <c r="B1066" t="inlineStr">
        <is>
          <t xml:space="preserve">Cameron Foster</t>
        </is>
      </c>
      <c r="C1066" t="inlineStr">
        <is>
          <t xml:space="preserve">Baltimore Orioles</t>
        </is>
      </c>
      <c r="D1066" t="inlineStr">
        <is>
          <t xml:space="preserve">MLB Rookie Debut Patch Autographs</t>
        </is>
      </c>
      <c r="F1066" t="str">
        <f>HYPERLINK("https://www.ebay.com/sch/i.html?_nkw=2026+Topps+Chrome+Update+Cameron+Foster+auto&amp;mkcid=1&amp;mkrid=711-53200-19255-0&amp;siteid=0&amp;campid=5339157451&amp;toolid=10001&amp;mkevt=1&amp;customid=checklist-xlsx","Find on eBay")</f>
        <v>Find on eBay</v>
      </c>
    </row>
    <row r="1067">
      <c r="A1067" t="inlineStr">
        <is>
          <t xml:space="preserve">RDPA-FR</t>
        </is>
      </c>
      <c r="B1067" t="inlineStr">
        <is>
          <t xml:space="preserve">Felix Reyes</t>
        </is>
      </c>
      <c r="C1067" t="inlineStr">
        <is>
          <t xml:space="preserve">Philadelphia Phillies</t>
        </is>
      </c>
      <c r="D1067" t="inlineStr">
        <is>
          <t xml:space="preserve">MLB Rookie Debut Patch Autographs</t>
        </is>
      </c>
      <c r="F1067" t="str">
        <f>HYPERLINK("https://www.ebay.com/sch/i.html?_nkw=2026+Topps+Chrome+Update+Felix+Reyes+auto&amp;mkcid=1&amp;mkrid=711-53200-19255-0&amp;siteid=0&amp;campid=5339157451&amp;toolid=10001&amp;mkevt=1&amp;customid=checklist-xlsx","Find on eBay")</f>
        <v>Find on eBay</v>
      </c>
    </row>
    <row r="1068">
      <c r="A1068" t="inlineStr">
        <is>
          <t xml:space="preserve">RDPA-GAM</t>
        </is>
      </c>
      <c r="B1068" t="inlineStr">
        <is>
          <t xml:space="preserve">Alec Gamboa</t>
        </is>
      </c>
      <c r="C1068" t="inlineStr">
        <is>
          <t xml:space="preserve">Boston Red Sox</t>
        </is>
      </c>
      <c r="D1068" t="inlineStr">
        <is>
          <t xml:space="preserve">MLB Rookie Debut Patch Autographs</t>
        </is>
      </c>
      <c r="F1068" t="str">
        <f>HYPERLINK("https://www.ebay.com/sch/i.html?_nkw=2026+Topps+Chrome+Update+Alec+Gamboa+auto&amp;mkcid=1&amp;mkrid=711-53200-19255-0&amp;siteid=0&amp;campid=5339157451&amp;toolid=10001&amp;mkevt=1&amp;customid=checklist-xlsx","Find on eBay")</f>
        <v>Find on eBay</v>
      </c>
    </row>
    <row r="1069">
      <c r="A1069" t="inlineStr">
        <is>
          <t xml:space="preserve">RDPA-GC</t>
        </is>
      </c>
      <c r="B1069" t="inlineStr">
        <is>
          <t xml:space="preserve">Gavin Collyer</t>
        </is>
      </c>
      <c r="C1069" t="inlineStr">
        <is>
          <t xml:space="preserve">Texas Rangers</t>
        </is>
      </c>
      <c r="D1069" t="inlineStr">
        <is>
          <t xml:space="preserve">MLB Rookie Debut Patch Autographs</t>
        </is>
      </c>
      <c r="F1069" t="str">
        <f>HYPERLINK("https://www.ebay.com/sch/i.html?_nkw=2026+Topps+Chrome+Update+Gavin+Collyer+auto&amp;mkcid=1&amp;mkrid=711-53200-19255-0&amp;siteid=0&amp;campid=5339157451&amp;toolid=10001&amp;mkevt=1&amp;customid=checklist-xlsx","Find on eBay")</f>
        <v>Find on eBay</v>
      </c>
    </row>
    <row r="1070">
      <c r="A1070" t="inlineStr">
        <is>
          <t xml:space="preserve">RDPA-GK</t>
        </is>
      </c>
      <c r="B1070" t="inlineStr">
        <is>
          <t xml:space="preserve">George Klassen</t>
        </is>
      </c>
      <c r="C1070" t="inlineStr">
        <is>
          <t xml:space="preserve">Los Angeles Angels</t>
        </is>
      </c>
      <c r="D1070" t="inlineStr">
        <is>
          <t xml:space="preserve">MLB Rookie Debut Patch Autographs</t>
        </is>
      </c>
      <c r="F1070" t="str">
        <f>HYPERLINK("https://www.ebay.com/sch/i.html?_nkw=2026+Topps+Chrome+Update+George+Klassen+auto&amp;mkcid=1&amp;mkrid=711-53200-19255-0&amp;siteid=0&amp;campid=5339157451&amp;toolid=10001&amp;mkevt=1&amp;customid=checklist-xlsx","Find on eBay")</f>
        <v>Find on eBay</v>
      </c>
    </row>
    <row r="1071">
      <c r="A1071" t="inlineStr">
        <is>
          <t xml:space="preserve">RDPA-GT</t>
        </is>
      </c>
      <c r="B1071" t="inlineStr">
        <is>
          <t xml:space="preserve">Grant Taylor</t>
        </is>
      </c>
      <c r="C1071" t="inlineStr">
        <is>
          <t xml:space="preserve">Chicago White Sox</t>
        </is>
      </c>
      <c r="D1071" t="inlineStr">
        <is>
          <t xml:space="preserve">MLB Rookie Debut Patch Autographs</t>
        </is>
      </c>
      <c r="F1071" t="str">
        <f>HYPERLINK("https://www.ebay.com/sch/i.html?_nkw=2026+Topps+Chrome+Update+Grant+Taylor+auto&amp;mkcid=1&amp;mkrid=711-53200-19255-0&amp;siteid=0&amp;campid=5339157451&amp;toolid=10001&amp;mkevt=1&amp;customid=checklist-xlsx","Find on eBay")</f>
        <v>Find on eBay</v>
      </c>
    </row>
    <row r="1072">
      <c r="A1072" t="inlineStr">
        <is>
          <t xml:space="preserve">RDPA-GV</t>
        </is>
      </c>
      <c r="B1072" t="inlineStr">
        <is>
          <t xml:space="preserve">George Valera</t>
        </is>
      </c>
      <c r="C1072" t="inlineStr">
        <is>
          <t xml:space="preserve">Cleveland Guardians</t>
        </is>
      </c>
      <c r="D1072" t="inlineStr">
        <is>
          <t xml:space="preserve">MLB Rookie Debut Patch Autographs</t>
        </is>
      </c>
      <c r="F1072" t="str">
        <f>HYPERLINK("https://www.ebay.com/sch/i.html?_nkw=2026+Topps+Chrome+Update+George+Valera+auto&amp;mkcid=1&amp;mkrid=711-53200-19255-0&amp;siteid=0&amp;campid=5339157451&amp;toolid=10001&amp;mkevt=1&amp;customid=checklist-xlsx","Find on eBay")</f>
        <v>Find on eBay</v>
      </c>
    </row>
    <row r="1073">
      <c r="A1073" t="inlineStr">
        <is>
          <t xml:space="preserve">RDPA-HB</t>
        </is>
      </c>
      <c r="B1073" t="inlineStr">
        <is>
          <t xml:space="preserve">Hunter Barco</t>
        </is>
      </c>
      <c r="C1073" t="inlineStr">
        <is>
          <t xml:space="preserve">Pittsburgh Pirates</t>
        </is>
      </c>
      <c r="D1073" t="inlineStr">
        <is>
          <t xml:space="preserve">MLB Rookie Debut Patch Autographs</t>
        </is>
      </c>
      <c r="F1073" t="str">
        <f>HYPERLINK("https://www.ebay.com/sch/i.html?_nkw=2026+Topps+Chrome+Update+Hunter+Barco+auto&amp;mkcid=1&amp;mkrid=711-53200-19255-0&amp;siteid=0&amp;campid=5339157451&amp;toolid=10001&amp;mkevt=1&amp;customid=checklist-xlsx","Find on eBay")</f>
        <v>Find on eBay</v>
      </c>
    </row>
    <row r="1074">
      <c r="A1074" t="inlineStr">
        <is>
          <t xml:space="preserve">RDPA-HF</t>
        </is>
      </c>
      <c r="B1074" t="inlineStr">
        <is>
          <t xml:space="preserve">Harry Ford</t>
        </is>
      </c>
      <c r="C1074" t="inlineStr">
        <is>
          <t xml:space="preserve">Seattle Mariners</t>
        </is>
      </c>
      <c r="D1074" t="inlineStr">
        <is>
          <t xml:space="preserve">MLB Rookie Debut Patch Autographs</t>
        </is>
      </c>
      <c r="F1074" t="str">
        <f>HYPERLINK("https://www.ebay.com/sch/i.html?_nkw=2026+Topps+Chrome+Update+Harry+Ford+auto&amp;mkcid=1&amp;mkrid=711-53200-19255-0&amp;siteid=0&amp;campid=5339157451&amp;toolid=10001&amp;mkevt=1&amp;customid=checklist-xlsx","Find on eBay")</f>
        <v>Find on eBay</v>
      </c>
    </row>
    <row r="1075">
      <c r="A1075" t="inlineStr">
        <is>
          <t xml:space="preserve">RDPA-HH</t>
        </is>
      </c>
      <c r="B1075" t="inlineStr">
        <is>
          <t xml:space="preserve">Hayden Harris</t>
        </is>
      </c>
      <c r="C1075" t="inlineStr">
        <is>
          <t xml:space="preserve">Atlanta Braves</t>
        </is>
      </c>
      <c r="D1075" t="inlineStr">
        <is>
          <t xml:space="preserve">MLB Rookie Debut Patch Autographs</t>
        </is>
      </c>
      <c r="F1075" t="str">
        <f>HYPERLINK("https://www.ebay.com/sch/i.html?_nkw=2026+Topps+Chrome+Update+Hayden+Harris+auto&amp;mkcid=1&amp;mkrid=711-53200-19255-0&amp;siteid=0&amp;campid=5339157451&amp;toolid=10001&amp;mkevt=1&amp;customid=checklist-xlsx","Find on eBay")</f>
        <v>Find on eBay</v>
      </c>
    </row>
    <row r="1076">
      <c r="A1076" t="inlineStr">
        <is>
          <t xml:space="preserve">RDPA-HHE</t>
        </is>
      </c>
      <c r="B1076" t="inlineStr">
        <is>
          <t xml:space="preserve">Heriberto Hernández</t>
        </is>
      </c>
      <c r="C1076" t="inlineStr">
        <is>
          <t xml:space="preserve">Miami Marlins</t>
        </is>
      </c>
      <c r="D1076" t="inlineStr">
        <is>
          <t xml:space="preserve">MLB Rookie Debut Patch Autographs</t>
        </is>
      </c>
      <c r="F1076" t="str">
        <f>HYPERLINK("https://www.ebay.com/sch/i.html?_nkw=2026+Topps+Chrome+Update+Heriberto+Hern%C3%A1ndez+auto&amp;mkcid=1&amp;mkrid=711-53200-19255-0&amp;siteid=0&amp;campid=5339157451&amp;toolid=10001&amp;mkevt=1&amp;customid=checklist-xlsx","Find on eBay")</f>
        <v>Find on eBay</v>
      </c>
    </row>
    <row r="1077">
      <c r="A1077" t="inlineStr">
        <is>
          <t xml:space="preserve">RDPA-HL</t>
        </is>
      </c>
      <c r="B1077" t="inlineStr">
        <is>
          <t xml:space="preserve">Hao-Yu Lee</t>
        </is>
      </c>
      <c r="C1077" t="inlineStr">
        <is>
          <t xml:space="preserve">Detroit Tigers</t>
        </is>
      </c>
      <c r="D1077" t="inlineStr">
        <is>
          <t xml:space="preserve">MLB Rookie Debut Patch Autographs</t>
        </is>
      </c>
      <c r="F1077" t="str">
        <f>HYPERLINK("https://www.ebay.com/sch/i.html?_nkw=2026+Topps+Chrome+Update+Hao-Yu+Lee+auto&amp;mkcid=1&amp;mkrid=711-53200-19255-0&amp;siteid=0&amp;campid=5339157451&amp;toolid=10001&amp;mkevt=1&amp;customid=checklist-xlsx","Find on eBay")</f>
        <v>Find on eBay</v>
      </c>
    </row>
    <row r="1078">
      <c r="A1078" t="inlineStr">
        <is>
          <t xml:space="preserve">RDPA-HO</t>
        </is>
      </c>
      <c r="B1078" t="inlineStr">
        <is>
          <t xml:space="preserve">Alex Hoppe</t>
        </is>
      </c>
      <c r="C1078" t="inlineStr">
        <is>
          <t xml:space="preserve">Seattle Mariners</t>
        </is>
      </c>
      <c r="D1078" t="inlineStr">
        <is>
          <t xml:space="preserve">MLB Rookie Debut Patch Autographs</t>
        </is>
      </c>
      <c r="F1078" t="str">
        <f>HYPERLINK("https://www.ebay.com/sch/i.html?_nkw=2026+Topps+Chrome+Update+Alex+Hoppe+auto&amp;mkcid=1&amp;mkrid=711-53200-19255-0&amp;siteid=0&amp;campid=5339157451&amp;toolid=10001&amp;mkevt=1&amp;customid=checklist-xlsx","Find on eBay")</f>
        <v>Find on eBay</v>
      </c>
    </row>
    <row r="1079">
      <c r="A1079" t="inlineStr">
        <is>
          <t xml:space="preserve">RDPA-IS</t>
        </is>
      </c>
      <c r="B1079" t="inlineStr">
        <is>
          <t xml:space="preserve">Ian Seymour</t>
        </is>
      </c>
      <c r="C1079" t="inlineStr">
        <is>
          <t xml:space="preserve">Tampa Bay Rays</t>
        </is>
      </c>
      <c r="D1079" t="inlineStr">
        <is>
          <t xml:space="preserve">MLB Rookie Debut Patch Autographs</t>
        </is>
      </c>
      <c r="F1079" t="str">
        <f>HYPERLINK("https://www.ebay.com/sch/i.html?_nkw=2026+Topps+Chrome+Update+Ian+Seymour+auto&amp;mkcid=1&amp;mkrid=711-53200-19255-0&amp;siteid=0&amp;campid=5339157451&amp;toolid=10001&amp;mkevt=1&amp;customid=checklist-xlsx","Find on eBay")</f>
        <v>Find on eBay</v>
      </c>
    </row>
    <row r="1080">
      <c r="A1080" t="inlineStr">
        <is>
          <t xml:space="preserve">RDPA-JA</t>
        </is>
      </c>
      <c r="B1080" t="inlineStr">
        <is>
          <t xml:space="preserve">Jack Anderson</t>
        </is>
      </c>
      <c r="C1080" t="inlineStr">
        <is>
          <t xml:space="preserve">Boston Red Sox</t>
        </is>
      </c>
      <c r="D1080" t="inlineStr">
        <is>
          <t xml:space="preserve">MLB Rookie Debut Patch Autographs</t>
        </is>
      </c>
      <c r="F1080" t="str">
        <f>HYPERLINK("https://www.ebay.com/sch/i.html?_nkw=2026+Topps+Chrome+Update+Jack+Anderson+auto&amp;mkcid=1&amp;mkrid=711-53200-19255-0&amp;siteid=0&amp;campid=5339157451&amp;toolid=10001&amp;mkevt=1&amp;customid=checklist-xlsx","Find on eBay")</f>
        <v>Find on eBay</v>
      </c>
    </row>
    <row r="1081">
      <c r="A1081" t="inlineStr">
        <is>
          <t xml:space="preserve">RDPA-JB</t>
        </is>
      </c>
      <c r="B1081" t="inlineStr">
        <is>
          <t xml:space="preserve">Juan Burgos</t>
        </is>
      </c>
      <c r="C1081" t="inlineStr">
        <is>
          <t xml:space="preserve">Seattle Mariners</t>
        </is>
      </c>
      <c r="D1081" t="inlineStr">
        <is>
          <t xml:space="preserve">MLB Rookie Debut Patch Autographs</t>
        </is>
      </c>
      <c r="F1081" t="str">
        <f>HYPERLINK("https://www.ebay.com/sch/i.html?_nkw=2026+Topps+Chrome+Update+Juan+Burgos+auto&amp;mkcid=1&amp;mkrid=711-53200-19255-0&amp;siteid=0&amp;campid=5339157451&amp;toolid=10001&amp;mkevt=1&amp;customid=checklist-xlsx","Find on eBay")</f>
        <v>Find on eBay</v>
      </c>
    </row>
    <row r="1082">
      <c r="A1082" t="inlineStr">
        <is>
          <t xml:space="preserve">RDPA-JBE</t>
        </is>
      </c>
      <c r="B1082" t="inlineStr">
        <is>
          <t xml:space="preserve">Jake Bennett</t>
        </is>
      </c>
      <c r="C1082" t="inlineStr">
        <is>
          <t xml:space="preserve">Boston Red Sox</t>
        </is>
      </c>
      <c r="D1082" t="inlineStr">
        <is>
          <t xml:space="preserve">MLB Rookie Debut Patch Autographs</t>
        </is>
      </c>
      <c r="F1082" t="str">
        <f>HYPERLINK("https://www.ebay.com/sch/i.html?_nkw=2026+Topps+Chrome+Update+Jake+Bennett+auto&amp;mkcid=1&amp;mkrid=711-53200-19255-0&amp;siteid=0&amp;campid=5339157451&amp;toolid=10001&amp;mkevt=1&amp;customid=checklist-xlsx","Find on eBay")</f>
        <v>Find on eBay</v>
      </c>
    </row>
    <row r="1083">
      <c r="A1083" t="inlineStr">
        <is>
          <t xml:space="preserve">RDPA-JBR</t>
        </is>
      </c>
      <c r="B1083" t="inlineStr">
        <is>
          <t xml:space="preserve">Juan Brito</t>
        </is>
      </c>
      <c r="C1083" t="inlineStr">
        <is>
          <t xml:space="preserve">Cleveland Guardians</t>
        </is>
      </c>
      <c r="D1083" t="inlineStr">
        <is>
          <t xml:space="preserve">MLB Rookie Debut Patch Autographs</t>
        </is>
      </c>
      <c r="F1083" t="str">
        <f>HYPERLINK("https://www.ebay.com/sch/i.html?_nkw=2026+Topps+Chrome+Update+Juan+Brito+auto&amp;mkcid=1&amp;mkrid=711-53200-19255-0&amp;siteid=0&amp;campid=5339157451&amp;toolid=10001&amp;mkevt=1&amp;customid=checklist-xlsx","Find on eBay")</f>
        <v>Find on eBay</v>
      </c>
    </row>
    <row r="1084">
      <c r="A1084" t="inlineStr">
        <is>
          <t xml:space="preserve">RDPA-JC</t>
        </is>
      </c>
      <c r="B1084" t="inlineStr">
        <is>
          <t xml:space="preserve">Jose Corniell</t>
        </is>
      </c>
      <c r="C1084" t="inlineStr">
        <is>
          <t xml:space="preserve">Texas Rangers</t>
        </is>
      </c>
      <c r="D1084" t="inlineStr">
        <is>
          <t xml:space="preserve">MLB Rookie Debut Patch Autographs</t>
        </is>
      </c>
      <c r="F1084" t="str">
        <f>HYPERLINK("https://www.ebay.com/sch/i.html?_nkw=2026+Topps+Chrome+Update+Jose+Corniell+auto&amp;mkcid=1&amp;mkrid=711-53200-19255-0&amp;siteid=0&amp;campid=5339157451&amp;toolid=10001&amp;mkevt=1&amp;customid=checklist-xlsx","Find on eBay")</f>
        <v>Find on eBay</v>
      </c>
    </row>
    <row r="1085">
      <c r="A1085" t="inlineStr">
        <is>
          <t xml:space="preserve">RDPA-JCA</t>
        </is>
      </c>
      <c r="B1085" t="inlineStr">
        <is>
          <t xml:space="preserve">Jac Caglianone</t>
        </is>
      </c>
      <c r="C1085" t="inlineStr">
        <is>
          <t xml:space="preserve">Kansas City Royals</t>
        </is>
      </c>
      <c r="D1085" t="inlineStr">
        <is>
          <t xml:space="preserve">MLB Rookie Debut Patch Autographs</t>
        </is>
      </c>
      <c r="F1085" t="str">
        <f>HYPERLINK("https://www.ebay.com/sch/i.html?_nkw=2026+Topps+Chrome+Update+Jac+Caglianone+auto&amp;mkcid=1&amp;mkrid=711-53200-19255-0&amp;siteid=0&amp;campid=5339157451&amp;toolid=10001&amp;mkevt=1&amp;customid=checklist-xlsx","Find on eBay")</f>
        <v>Find on eBay</v>
      </c>
    </row>
    <row r="1086">
      <c r="A1086" t="inlineStr">
        <is>
          <t xml:space="preserve">RDPA-JCR</t>
        </is>
      </c>
      <c r="B1086" t="inlineStr">
        <is>
          <t xml:space="preserve">Jimmy Crooks</t>
        </is>
      </c>
      <c r="C1086" t="inlineStr">
        <is>
          <t xml:space="preserve">St. Louis Cardinals</t>
        </is>
      </c>
      <c r="D1086" t="inlineStr">
        <is>
          <t xml:space="preserve">MLB Rookie Debut Patch Autographs</t>
        </is>
      </c>
      <c r="F1086" t="str">
        <f>HYPERLINK("https://www.ebay.com/sch/i.html?_nkw=2026+Topps+Chrome+Update+Jimmy+Crooks+auto&amp;mkcid=1&amp;mkrid=711-53200-19255-0&amp;siteid=0&amp;campid=5339157451&amp;toolid=10001&amp;mkevt=1&amp;customid=checklist-xlsx","Find on eBay")</f>
        <v>Find on eBay</v>
      </c>
    </row>
    <row r="1087">
      <c r="A1087" t="inlineStr">
        <is>
          <t xml:space="preserve">RDPA-JD</t>
        </is>
      </c>
      <c r="B1087" t="inlineStr">
        <is>
          <t xml:space="preserve">Justin Dean</t>
        </is>
      </c>
      <c r="C1087" t="inlineStr">
        <is>
          <t xml:space="preserve">Los Angeles Dodgers</t>
        </is>
      </c>
      <c r="D1087" t="inlineStr">
        <is>
          <t xml:space="preserve">MLB Rookie Debut Patch Autographs</t>
        </is>
      </c>
      <c r="F1087" t="str">
        <f>HYPERLINK("https://www.ebay.com/sch/i.html?_nkw=2026+Topps+Chrome+Update+Justin+Dean+auto&amp;mkcid=1&amp;mkrid=711-53200-19255-0&amp;siteid=0&amp;campid=5339157451&amp;toolid=10001&amp;mkevt=1&amp;customid=checklist-xlsx","Find on eBay")</f>
        <v>Find on eBay</v>
      </c>
    </row>
    <row r="1088">
      <c r="A1088" t="inlineStr">
        <is>
          <t xml:space="preserve">RDPA-JE</t>
        </is>
      </c>
      <c r="B1088" t="inlineStr">
        <is>
          <t xml:space="preserve">Josh Ekness</t>
        </is>
      </c>
      <c r="C1088" t="inlineStr">
        <is>
          <t xml:space="preserve">Miami Marlins</t>
        </is>
      </c>
      <c r="D1088" t="inlineStr">
        <is>
          <t xml:space="preserve">MLB Rookie Debut Patch Autographs</t>
        </is>
      </c>
      <c r="F1088" t="str">
        <f>HYPERLINK("https://www.ebay.com/sch/i.html?_nkw=2026+Topps+Chrome+Update+Josh+Ekness+auto&amp;mkcid=1&amp;mkrid=711-53200-19255-0&amp;siteid=0&amp;campid=5339157451&amp;toolid=10001&amp;mkevt=1&amp;customid=checklist-xlsx","Find on eBay")</f>
        <v>Find on eBay</v>
      </c>
    </row>
    <row r="1089">
      <c r="A1089" t="inlineStr">
        <is>
          <t xml:space="preserve">RDPA-JEP</t>
        </is>
      </c>
      <c r="B1089" t="inlineStr">
        <is>
          <t xml:space="preserve">Jedixson Paez</t>
        </is>
      </c>
      <c r="C1089" t="inlineStr">
        <is>
          <t xml:space="preserve">Chicago White Sox</t>
        </is>
      </c>
      <c r="D1089" t="inlineStr">
        <is>
          <t xml:space="preserve">MLB Rookie Debut Patch Autographs</t>
        </is>
      </c>
      <c r="F1089" t="str">
        <f>HYPERLINK("https://www.ebay.com/sch/i.html?_nkw=2026+Topps+Chrome+Update+Jedixson+Paez+auto&amp;mkcid=1&amp;mkrid=711-53200-19255-0&amp;siteid=0&amp;campid=5339157451&amp;toolid=10001&amp;mkevt=1&amp;customid=checklist-xlsx","Find on eBay")</f>
        <v>Find on eBay</v>
      </c>
    </row>
    <row r="1090">
      <c r="A1090" t="inlineStr">
        <is>
          <t xml:space="preserve">RDPA-JES</t>
        </is>
      </c>
      <c r="B1090" t="inlineStr">
        <is>
          <t xml:space="preserve">Jesus Rodriguez</t>
        </is>
      </c>
      <c r="C1090" t="inlineStr">
        <is>
          <t xml:space="preserve">San Francisco Giants</t>
        </is>
      </c>
      <c r="D1090" t="inlineStr">
        <is>
          <t xml:space="preserve">MLB Rookie Debut Patch Autographs</t>
        </is>
      </c>
      <c r="F1090" t="str">
        <f>HYPERLINK("https://www.ebay.com/sch/i.html?_nkw=2026+Topps+Chrome+Update+Jesus+Rodriguez+auto&amp;mkcid=1&amp;mkrid=711-53200-19255-0&amp;siteid=0&amp;campid=5339157451&amp;toolid=10001&amp;mkevt=1&amp;customid=checklist-xlsx","Find on eBay")</f>
        <v>Find on eBay</v>
      </c>
    </row>
    <row r="1091">
      <c r="A1091" t="inlineStr">
        <is>
          <t xml:space="preserve">RDPA-JF</t>
        </is>
      </c>
      <c r="B1091" t="inlineStr">
        <is>
          <t xml:space="preserve">Jose Franco</t>
        </is>
      </c>
      <c r="C1091" t="inlineStr">
        <is>
          <t xml:space="preserve">Cincinnati Reds</t>
        </is>
      </c>
      <c r="D1091" t="inlineStr">
        <is>
          <t xml:space="preserve">MLB Rookie Debut Patch Autographs</t>
        </is>
      </c>
      <c r="F1091" t="str">
        <f>HYPERLINK("https://www.ebay.com/sch/i.html?_nkw=2026+Topps+Chrome+Update+Jose+Franco+auto&amp;mkcid=1&amp;mkrid=711-53200-19255-0&amp;siteid=0&amp;campid=5339157451&amp;toolid=10001&amp;mkevt=1&amp;customid=checklist-xlsx","Find on eBay")</f>
        <v>Find on eBay</v>
      </c>
    </row>
    <row r="1092">
      <c r="A1092" t="inlineStr">
        <is>
          <t xml:space="preserve">RDPA-JG</t>
        </is>
      </c>
      <c r="B1092" t="inlineStr">
        <is>
          <t xml:space="preserve">Jhostynxon Garcia</t>
        </is>
      </c>
      <c r="C1092" t="inlineStr">
        <is>
          <t xml:space="preserve">Boston Red Sox</t>
        </is>
      </c>
      <c r="D1092" t="inlineStr">
        <is>
          <t xml:space="preserve">MLB Rookie Debut Patch Autographs</t>
        </is>
      </c>
      <c r="F1092" t="str">
        <f>HYPERLINK("https://www.ebay.com/sch/i.html?_nkw=2026+Topps+Chrome+Update+Jhostynxon+Garcia+auto&amp;mkcid=1&amp;mkrid=711-53200-19255-0&amp;siteid=0&amp;campid=5339157451&amp;toolid=10001&amp;mkevt=1&amp;customid=checklist-xlsx","Find on eBay")</f>
        <v>Find on eBay</v>
      </c>
    </row>
    <row r="1093">
      <c r="A1093" t="inlineStr">
        <is>
          <t xml:space="preserve">RDPA-JIM</t>
        </is>
      </c>
      <c r="B1093" t="inlineStr">
        <is>
          <t xml:space="preserve">Jim Jarvis</t>
        </is>
      </c>
      <c r="C1093" t="inlineStr">
        <is>
          <t xml:space="preserve">Atlanta Braves</t>
        </is>
      </c>
      <c r="D1093" t="inlineStr">
        <is>
          <t xml:space="preserve">MLB Rookie Debut Patch Autographs</t>
        </is>
      </c>
      <c r="F1093" t="str">
        <f>HYPERLINK("https://www.ebay.com/sch/i.html?_nkw=2026+Topps+Chrome+Update+Jim+Jarvis+auto&amp;mkcid=1&amp;mkrid=711-53200-19255-0&amp;siteid=0&amp;campid=5339157451&amp;toolid=10001&amp;mkevt=1&amp;customid=checklist-xlsx","Find on eBay")</f>
        <v>Find on eBay</v>
      </c>
    </row>
    <row r="1094">
      <c r="A1094" t="inlineStr">
        <is>
          <t xml:space="preserve">RDPA-JJ</t>
        </is>
      </c>
      <c r="B1094" t="inlineStr">
        <is>
          <t xml:space="preserve">Jeremiah Jackson</t>
        </is>
      </c>
      <c r="C1094" t="inlineStr">
        <is>
          <t xml:space="preserve">Baltimore Orioles</t>
        </is>
      </c>
      <c r="D1094" t="inlineStr">
        <is>
          <t xml:space="preserve">MLB Rookie Debut Patch Autographs</t>
        </is>
      </c>
      <c r="F1094" t="str">
        <f>HYPERLINK("https://www.ebay.com/sch/i.html?_nkw=2026+Topps+Chrome+Update+Jeremiah+Jackson+auto&amp;mkcid=1&amp;mkrid=711-53200-19255-0&amp;siteid=0&amp;campid=5339157451&amp;toolid=10001&amp;mkevt=1&amp;customid=checklist-xlsx","Find on eBay")</f>
        <v>Find on eBay</v>
      </c>
    </row>
    <row r="1095">
      <c r="A1095" t="inlineStr">
        <is>
          <t xml:space="preserve">RDPA-JK</t>
        </is>
      </c>
      <c r="B1095" t="inlineStr">
        <is>
          <t xml:space="preserve">John Klein</t>
        </is>
      </c>
      <c r="C1095" t="inlineStr">
        <is>
          <t xml:space="preserve">Minnesota Twins</t>
        </is>
      </c>
      <c r="D1095" t="inlineStr">
        <is>
          <t xml:space="preserve">MLB Rookie Debut Patch Autographs</t>
        </is>
      </c>
      <c r="F1095" t="str">
        <f>HYPERLINK("https://www.ebay.com/sch/i.html?_nkw=2026+Topps+Chrome+Update+John+Klein+auto&amp;mkcid=1&amp;mkrid=711-53200-19255-0&amp;siteid=0&amp;campid=5339157451&amp;toolid=10001&amp;mkevt=1&amp;customid=checklist-xlsx","Find on eBay")</f>
        <v>Find on eBay</v>
      </c>
    </row>
    <row r="1096">
      <c r="A1096" t="inlineStr">
        <is>
          <t xml:space="preserve">RDPA-JL</t>
        </is>
      </c>
      <c r="B1096" t="inlineStr">
        <is>
          <t xml:space="preserve">Jack Little</t>
        </is>
      </c>
      <c r="C1096" t="inlineStr">
        <is>
          <t xml:space="preserve">Los Angeles Dodgers</t>
        </is>
      </c>
      <c r="D1096" t="inlineStr">
        <is>
          <t xml:space="preserve">MLB Rookie Debut Patch Autographs</t>
        </is>
      </c>
      <c r="F1096" t="str">
        <f>HYPERLINK("https://www.ebay.com/sch/i.html?_nkw=2026+Topps+Chrome+Update+Jack+Little+auto&amp;mkcid=1&amp;mkrid=711-53200-19255-0&amp;siteid=0&amp;campid=5339157451&amp;toolid=10001&amp;mkevt=1&amp;customid=checklist-xlsx","Find on eBay")</f>
        <v>Find on eBay</v>
      </c>
    </row>
    <row r="1097">
      <c r="A1097" t="inlineStr">
        <is>
          <t xml:space="preserve">RDPA-JM</t>
        </is>
      </c>
      <c r="B1097" t="inlineStr">
        <is>
          <t xml:space="preserve">Jayden Murray</t>
        </is>
      </c>
      <c r="C1097" t="inlineStr">
        <is>
          <t xml:space="preserve">Houston Astros</t>
        </is>
      </c>
      <c r="D1097" t="inlineStr">
        <is>
          <t xml:space="preserve">MLB Rookie Debut Patch Autographs</t>
        </is>
      </c>
      <c r="F1097" t="str">
        <f>HYPERLINK("https://www.ebay.com/sch/i.html?_nkw=2026+Topps+Chrome+Update+Jayden+Murray+auto&amp;mkcid=1&amp;mkrid=711-53200-19255-0&amp;siteid=0&amp;campid=5339157451&amp;toolid=10001&amp;mkevt=1&amp;customid=checklist-xlsx","Find on eBay")</f>
        <v>Find on eBay</v>
      </c>
    </row>
    <row r="1098">
      <c r="A1098" t="inlineStr">
        <is>
          <t xml:space="preserve">RDPA-JMA</t>
        </is>
      </c>
      <c r="B1098" t="inlineStr">
        <is>
          <t xml:space="preserve">Jakob Marsee</t>
        </is>
      </c>
      <c r="C1098" t="inlineStr">
        <is>
          <t xml:space="preserve">Miami Marlins</t>
        </is>
      </c>
      <c r="D1098" t="inlineStr">
        <is>
          <t xml:space="preserve">MLB Rookie Debut Patch Autographs</t>
        </is>
      </c>
      <c r="F1098" t="str">
        <f>HYPERLINK("https://www.ebay.com/sch/i.html?_nkw=2026+Topps+Chrome+Update+Jakob+Marsee+auto&amp;mkcid=1&amp;mkrid=711-53200-19255-0&amp;siteid=0&amp;campid=5339157451&amp;toolid=10001&amp;mkevt=1&amp;customid=checklist-xlsx","Find on eBay")</f>
        <v>Find on eBay</v>
      </c>
    </row>
    <row r="1099">
      <c r="A1099" t="inlineStr">
        <is>
          <t xml:space="preserve">RDPA-JME</t>
        </is>
      </c>
      <c r="B1099" t="inlineStr">
        <is>
          <t xml:space="preserve">Jacob Melton</t>
        </is>
      </c>
      <c r="C1099" t="inlineStr">
        <is>
          <t xml:space="preserve">Houston Astros</t>
        </is>
      </c>
      <c r="D1099" t="inlineStr">
        <is>
          <t xml:space="preserve">MLB Rookie Debut Patch Autographs</t>
        </is>
      </c>
      <c r="F1099" t="str">
        <f>HYPERLINK("https://www.ebay.com/sch/i.html?_nkw=2026+Topps+Chrome+Update+Jacob+Melton+auto&amp;mkcid=1&amp;mkrid=711-53200-19255-0&amp;siteid=0&amp;campid=5339157451&amp;toolid=10001&amp;mkevt=1&amp;customid=checklist-xlsx","Find on eBay")</f>
        <v>Find on eBay</v>
      </c>
    </row>
    <row r="1100">
      <c r="A1100" t="inlineStr">
        <is>
          <t xml:space="preserve">RDPA-JMI</t>
        </is>
      </c>
      <c r="B1100" t="inlineStr">
        <is>
          <t xml:space="preserve">Jacob Misiorowski</t>
        </is>
      </c>
      <c r="C1100" t="inlineStr">
        <is>
          <t xml:space="preserve">Milwaukee Brewers</t>
        </is>
      </c>
      <c r="D1100" t="inlineStr">
        <is>
          <t xml:space="preserve">MLB Rookie Debut Patch Autographs</t>
        </is>
      </c>
      <c r="F1100" t="str">
        <f>HYPERLINK("https://www.ebay.com/sch/i.html?_nkw=2026+Topps+Chrome+Update+Jacob+Misiorowski+auto&amp;mkcid=1&amp;mkrid=711-53200-19255-0&amp;siteid=0&amp;campid=5339157451&amp;toolid=10001&amp;mkevt=1&amp;customid=checklist-xlsx","Find on eBay")</f>
        <v>Find on eBay</v>
      </c>
    </row>
    <row r="1101">
      <c r="A1101" t="inlineStr">
        <is>
          <t xml:space="preserve">RDPA-JO</t>
        </is>
      </c>
      <c r="B1101" t="inlineStr">
        <is>
          <t xml:space="preserve">Jose Fernandez</t>
        </is>
      </c>
      <c r="C1101" t="inlineStr">
        <is>
          <t xml:space="preserve">Arizona Diamondbacks</t>
        </is>
      </c>
      <c r="D1101" t="inlineStr">
        <is>
          <t xml:space="preserve">MLB Rookie Debut Patch Autographs</t>
        </is>
      </c>
      <c r="F1101" t="str">
        <f>HYPERLINK("https://www.ebay.com/sch/i.html?_nkw=2026+Topps+Chrome+Update+Jose+Fernandez+auto&amp;mkcid=1&amp;mkrid=711-53200-19255-0&amp;siteid=0&amp;campid=5339157451&amp;toolid=10001&amp;mkevt=1&amp;customid=checklist-xlsx","Find on eBay")</f>
        <v>Find on eBay</v>
      </c>
    </row>
    <row r="1102">
      <c r="A1102" t="inlineStr">
        <is>
          <t xml:space="preserve">RDPA-JOE</t>
        </is>
      </c>
      <c r="B1102" t="inlineStr">
        <is>
          <t xml:space="preserve">Joe Mack</t>
        </is>
      </c>
      <c r="C1102" t="inlineStr">
        <is>
          <t xml:space="preserve">Miami Marlins</t>
        </is>
      </c>
      <c r="D1102" t="inlineStr">
        <is>
          <t xml:space="preserve">MLB Rookie Debut Patch Autographs</t>
        </is>
      </c>
      <c r="F1102" t="str">
        <f>HYPERLINK("https://www.ebay.com/sch/i.html?_nkw=2026+Topps+Chrome+Update+Joe+Mack+auto&amp;mkcid=1&amp;mkrid=711-53200-19255-0&amp;siteid=0&amp;campid=5339157451&amp;toolid=10001&amp;mkevt=1&amp;customid=checklist-xlsx","Find on eBay")</f>
        <v>Find on eBay</v>
      </c>
    </row>
    <row r="1103">
      <c r="A1103" t="inlineStr">
        <is>
          <t xml:space="preserve">RDPA-JP</t>
        </is>
      </c>
      <c r="B1103" t="inlineStr">
        <is>
          <t xml:space="preserve">Joel Peguero</t>
        </is>
      </c>
      <c r="C1103" t="inlineStr">
        <is>
          <t xml:space="preserve">San Francisco Giants</t>
        </is>
      </c>
      <c r="D1103" t="inlineStr">
        <is>
          <t xml:space="preserve">MLB Rookie Debut Patch Autographs</t>
        </is>
      </c>
      <c r="F1103" t="str">
        <f>HYPERLINK("https://www.ebay.com/sch/i.html?_nkw=2026+Topps+Chrome+Update+Joel+Peguero+auto&amp;mkcid=1&amp;mkrid=711-53200-19255-0&amp;siteid=0&amp;campid=5339157451&amp;toolid=10001&amp;mkevt=1&amp;customid=checklist-xlsx","Find on eBay")</f>
        <v>Find on eBay</v>
      </c>
    </row>
    <row r="1104">
      <c r="A1104" t="inlineStr">
        <is>
          <t xml:space="preserve">RDPA-JPA</t>
        </is>
      </c>
      <c r="B1104" t="inlineStr">
        <is>
          <t xml:space="preserve">Jake Palisch</t>
        </is>
      </c>
      <c r="C1104" t="inlineStr">
        <is>
          <t xml:space="preserve">Chicago White Sox</t>
        </is>
      </c>
      <c r="D1104" t="inlineStr">
        <is>
          <t xml:space="preserve">MLB Rookie Debut Patch Autographs</t>
        </is>
      </c>
      <c r="F1104" t="str">
        <f>HYPERLINK("https://www.ebay.com/sch/i.html?_nkw=2026+Topps+Chrome+Update+Jake+Palisch+auto&amp;mkcid=1&amp;mkrid=711-53200-19255-0&amp;siteid=0&amp;campid=5339157451&amp;toolid=10001&amp;mkevt=1&amp;customid=checklist-xlsx","Find on eBay")</f>
        <v>Find on eBay</v>
      </c>
    </row>
    <row r="1105">
      <c r="A1105" t="inlineStr">
        <is>
          <t xml:space="preserve">RDPA-JPE</t>
        </is>
      </c>
      <c r="B1105" t="inlineStr">
        <is>
          <t xml:space="preserve">Jack Perkins</t>
        </is>
      </c>
      <c r="C1105" t="inlineStr">
        <is>
          <t xml:space="preserve">Athletics</t>
        </is>
      </c>
      <c r="D1105" t="inlineStr">
        <is>
          <t xml:space="preserve">MLB Rookie Debut Patch Autographs</t>
        </is>
      </c>
      <c r="F1105" t="str">
        <f>HYPERLINK("https://www.ebay.com/sch/i.html?_nkw=2026+Topps+Chrome+Update+Jack+Perkins+auto&amp;mkcid=1&amp;mkrid=711-53200-19255-0&amp;siteid=0&amp;campid=5339157451&amp;toolid=10001&amp;mkevt=1&amp;customid=checklist-xlsx","Find on eBay")</f>
        <v>Find on eBay</v>
      </c>
    </row>
    <row r="1106">
      <c r="A1106" t="inlineStr">
        <is>
          <t xml:space="preserve">RDPA-JPI</t>
        </is>
      </c>
      <c r="B1106" t="inlineStr">
        <is>
          <t xml:space="preserve">Jonathan Pintaro</t>
        </is>
      </c>
      <c r="C1106" t="inlineStr">
        <is>
          <t xml:space="preserve">New York Mets</t>
        </is>
      </c>
      <c r="D1106" t="inlineStr">
        <is>
          <t xml:space="preserve">MLB Rookie Debut Patch Autographs</t>
        </is>
      </c>
      <c r="F1106" t="str">
        <f>HYPERLINK("https://www.ebay.com/sch/i.html?_nkw=2026+Topps+Chrome+Update+Jonathan+Pintaro+auto&amp;mkcid=1&amp;mkrid=711-53200-19255-0&amp;siteid=0&amp;campid=5339157451&amp;toolid=10001&amp;mkevt=1&amp;customid=checklist-xlsx","Find on eBay")</f>
        <v>Find on eBay</v>
      </c>
    </row>
    <row r="1107">
      <c r="A1107" t="inlineStr">
        <is>
          <t xml:space="preserve">RDPA-JQ</t>
        </is>
      </c>
      <c r="B1107" t="inlineStr">
        <is>
          <t xml:space="preserve">Jeferson Quero</t>
        </is>
      </c>
      <c r="C1107" t="inlineStr">
        <is>
          <t xml:space="preserve">Milwaukee Brewers</t>
        </is>
      </c>
      <c r="D1107" t="inlineStr">
        <is>
          <t xml:space="preserve">MLB Rookie Debut Patch Autographs</t>
        </is>
      </c>
      <c r="F1107" t="str">
        <f>HYPERLINK("https://www.ebay.com/sch/i.html?_nkw=2026+Topps+Chrome+Update+Jeferson+Quero+auto&amp;mkcid=1&amp;mkrid=711-53200-19255-0&amp;siteid=0&amp;campid=5339157451&amp;toolid=10001&amp;mkevt=1&amp;customid=checklist-xlsx","Find on eBay")</f>
        <v>Find on eBay</v>
      </c>
    </row>
    <row r="1108">
      <c r="A1108" t="inlineStr">
        <is>
          <t xml:space="preserve">RDPA-JR</t>
        </is>
      </c>
      <c r="B1108" t="inlineStr">
        <is>
          <t xml:space="preserve">John Rooney</t>
        </is>
      </c>
      <c r="C1108" t="inlineStr">
        <is>
          <t xml:space="preserve">Houston Astros</t>
        </is>
      </c>
      <c r="D1108" t="inlineStr">
        <is>
          <t xml:space="preserve">MLB Rookie Debut Patch Autographs</t>
        </is>
      </c>
      <c r="F1108" t="str">
        <f>HYPERLINK("https://www.ebay.com/sch/i.html?_nkw=2026+Topps+Chrome+Update+John+Rooney+auto&amp;mkcid=1&amp;mkrid=711-53200-19255-0&amp;siteid=0&amp;campid=5339157451&amp;toolid=10001&amp;mkevt=1&amp;customid=checklist-xlsx","Find on eBay")</f>
        <v>Find on eBay</v>
      </c>
    </row>
    <row r="1109">
      <c r="A1109" t="inlineStr">
        <is>
          <t xml:space="preserve">RDPA-JRO</t>
        </is>
      </c>
      <c r="B1109" t="inlineStr">
        <is>
          <t xml:space="preserve">Joe Rock</t>
        </is>
      </c>
      <c r="C1109" t="inlineStr">
        <is>
          <t xml:space="preserve">Tampa Bay Rays</t>
        </is>
      </c>
      <c r="D1109" t="inlineStr">
        <is>
          <t xml:space="preserve">MLB Rookie Debut Patch Autographs</t>
        </is>
      </c>
      <c r="F1109" t="str">
        <f>HYPERLINK("https://www.ebay.com/sch/i.html?_nkw=2026+Topps+Chrome+Update+Joe+Rock+auto&amp;mkcid=1&amp;mkrid=711-53200-19255-0&amp;siteid=0&amp;campid=5339157451&amp;toolid=10001&amp;mkevt=1&amp;customid=checklist-xlsx","Find on eBay")</f>
        <v>Find on eBay</v>
      </c>
    </row>
    <row r="1110">
      <c r="A1110" t="inlineStr">
        <is>
          <t xml:space="preserve">RDPA-JRR</t>
        </is>
      </c>
      <c r="B1110" t="inlineStr">
        <is>
          <t xml:space="preserve">JR Ritchie</t>
        </is>
      </c>
      <c r="C1110" t="inlineStr">
        <is>
          <t xml:space="preserve">Atlanta Braves</t>
        </is>
      </c>
      <c r="D1110" t="inlineStr">
        <is>
          <t xml:space="preserve">MLB Rookie Debut Patch Autographs</t>
        </is>
      </c>
      <c r="F1110" t="str">
        <f>HYPERLINK("https://www.ebay.com/sch/i.html?_nkw=2026+Topps+Chrome+Update+JR+Ritchie+auto&amp;mkcid=1&amp;mkrid=711-53200-19255-0&amp;siteid=0&amp;campid=5339157451&amp;toolid=10001&amp;mkevt=1&amp;customid=checklist-xlsx","Find on eBay")</f>
        <v>Find on eBay</v>
      </c>
    </row>
    <row r="1111">
      <c r="A1111" t="inlineStr">
        <is>
          <t xml:space="preserve">RDPA-JS</t>
        </is>
      </c>
      <c r="B1111" t="inlineStr">
        <is>
          <t xml:space="preserve">Jayvien Sandridge</t>
        </is>
      </c>
      <c r="C1111" t="inlineStr">
        <is>
          <t xml:space="preserve">New York Yankees</t>
        </is>
      </c>
      <c r="D1111" t="inlineStr">
        <is>
          <t xml:space="preserve">MLB Rookie Debut Patch Autographs</t>
        </is>
      </c>
      <c r="F1111" t="str">
        <f>HYPERLINK("https://www.ebay.com/sch/i.html?_nkw=2026+Topps+Chrome+Update+Jayvien+Sandridge+auto&amp;mkcid=1&amp;mkrid=711-53200-19255-0&amp;siteid=0&amp;campid=5339157451&amp;toolid=10001&amp;mkevt=1&amp;customid=checklist-xlsx","Find on eBay")</f>
        <v>Find on eBay</v>
      </c>
    </row>
    <row r="1112">
      <c r="A1112" t="inlineStr">
        <is>
          <t xml:space="preserve">RDPA-JSI</t>
        </is>
      </c>
      <c r="B1112" t="inlineStr">
        <is>
          <t xml:space="preserve">Josh Simpson</t>
        </is>
      </c>
      <c r="C1112" t="inlineStr">
        <is>
          <t xml:space="preserve">Miami Marlins</t>
        </is>
      </c>
      <c r="D1112" t="inlineStr">
        <is>
          <t xml:space="preserve">MLB Rookie Debut Patch Autographs</t>
        </is>
      </c>
      <c r="F1112" t="str">
        <f>HYPERLINK("https://www.ebay.com/sch/i.html?_nkw=2026+Topps+Chrome+Update+Josh+Simpson+auto&amp;mkcid=1&amp;mkrid=711-53200-19255-0&amp;siteid=0&amp;campid=5339157451&amp;toolid=10001&amp;mkevt=1&amp;customid=checklist-xlsx","Find on eBay")</f>
        <v>Find on eBay</v>
      </c>
    </row>
    <row r="1113">
      <c r="A1113" t="inlineStr">
        <is>
          <t xml:space="preserve">RDPA-JT</t>
        </is>
      </c>
      <c r="B1113" t="inlineStr">
        <is>
          <t xml:space="preserve">Jonah Tong</t>
        </is>
      </c>
      <c r="C1113" t="inlineStr">
        <is>
          <t xml:space="preserve">New York Mets</t>
        </is>
      </c>
      <c r="D1113" t="inlineStr">
        <is>
          <t xml:space="preserve">MLB Rookie Debut Patch Autographs</t>
        </is>
      </c>
      <c r="F1113" t="str">
        <f>HYPERLINK("https://www.ebay.com/sch/i.html?_nkw=2026+Topps+Chrome+Update+Jonah+Tong+auto&amp;mkcid=1&amp;mkrid=711-53200-19255-0&amp;siteid=0&amp;campid=5339157451&amp;toolid=10001&amp;mkevt=1&amp;customid=checklist-xlsx","Find on eBay")</f>
        <v>Find on eBay</v>
      </c>
    </row>
    <row r="1114">
      <c r="A1114" t="inlineStr">
        <is>
          <t xml:space="preserve">RDPA-JU</t>
        </is>
      </c>
      <c r="B1114" t="inlineStr">
        <is>
          <t xml:space="preserve">Justin Crawford</t>
        </is>
      </c>
      <c r="C1114" t="inlineStr">
        <is>
          <t xml:space="preserve">Philadelphia Phillies</t>
        </is>
      </c>
      <c r="D1114" t="inlineStr">
        <is>
          <t xml:space="preserve">MLB Rookie Debut Patch Autographs</t>
        </is>
      </c>
      <c r="F1114" t="str">
        <f>HYPERLINK("https://www.ebay.com/sch/i.html?_nkw=2026+Topps+Chrome+Update+Justin+Crawford+auto&amp;mkcid=1&amp;mkrid=711-53200-19255-0&amp;siteid=0&amp;campid=5339157451&amp;toolid=10001&amp;mkevt=1&amp;customid=checklist-xlsx","Find on eBay")</f>
        <v>Find on eBay</v>
      </c>
    </row>
    <row r="1115">
      <c r="A1115" t="inlineStr">
        <is>
          <t xml:space="preserve">RDPA-JW</t>
        </is>
      </c>
      <c r="B1115" t="inlineStr">
        <is>
          <t xml:space="preserve">Jack Winkler</t>
        </is>
      </c>
      <c r="C1115" t="inlineStr">
        <is>
          <t xml:space="preserve">Miami Marlins</t>
        </is>
      </c>
      <c r="D1115" t="inlineStr">
        <is>
          <t xml:space="preserve">MLB Rookie Debut Patch Autographs</t>
        </is>
      </c>
      <c r="F1115" t="str">
        <f>HYPERLINK("https://www.ebay.com/sch/i.html?_nkw=2026+Topps+Chrome+Update+Jack+Winkler+auto&amp;mkcid=1&amp;mkrid=711-53200-19255-0&amp;siteid=0&amp;campid=5339157451&amp;toolid=10001&amp;mkevt=1&amp;customid=checklist-xlsx","Find on eBay")</f>
        <v>Find on eBay</v>
      </c>
    </row>
    <row r="1116">
      <c r="A1116" t="inlineStr">
        <is>
          <t xml:space="preserve">RDPA-KB</t>
        </is>
      </c>
      <c r="B1116" t="inlineStr">
        <is>
          <t xml:space="preserve">Kyle Backhus</t>
        </is>
      </c>
      <c r="C1116" t="inlineStr">
        <is>
          <t xml:space="preserve">Arizona Diamondbacks</t>
        </is>
      </c>
      <c r="D1116" t="inlineStr">
        <is>
          <t xml:space="preserve">MLB Rookie Debut Patch Autographs</t>
        </is>
      </c>
      <c r="F1116" t="str">
        <f>HYPERLINK("https://www.ebay.com/sch/i.html?_nkw=2026+Topps+Chrome+Update+Kyle+Backhus+auto&amp;mkcid=1&amp;mkrid=711-53200-19255-0&amp;siteid=0&amp;campid=5339157451&amp;toolid=10001&amp;mkevt=1&amp;customid=checklist-xlsx","Find on eBay")</f>
        <v>Find on eBay</v>
      </c>
    </row>
    <row r="1117">
      <c r="A1117" t="inlineStr">
        <is>
          <t xml:space="preserve">RDPA-KC</t>
        </is>
      </c>
      <c r="B1117" t="inlineStr">
        <is>
          <t xml:space="preserve">Kenedy Corona</t>
        </is>
      </c>
      <c r="C1117" t="inlineStr">
        <is>
          <t xml:space="preserve">Houston Astros</t>
        </is>
      </c>
      <c r="D1117" t="inlineStr">
        <is>
          <t xml:space="preserve">MLB Rookie Debut Patch Autographs</t>
        </is>
      </c>
      <c r="F1117" t="str">
        <f>HYPERLINK("https://www.ebay.com/sch/i.html?_nkw=2026+Topps+Chrome+Update+Kenedy+Corona+auto&amp;mkcid=1&amp;mkrid=711-53200-19255-0&amp;siteid=0&amp;campid=5339157451&amp;toolid=10001&amp;mkevt=1&amp;customid=checklist-xlsx","Find on eBay")</f>
        <v>Find on eBay</v>
      </c>
    </row>
    <row r="1118">
      <c r="A1118" t="inlineStr">
        <is>
          <t xml:space="preserve">RDPA-KG</t>
        </is>
      </c>
      <c r="B1118" t="inlineStr">
        <is>
          <t xml:space="preserve">Konnor Griffin</t>
        </is>
      </c>
      <c r="C1118" t="inlineStr">
        <is>
          <t xml:space="preserve">Pittsburgh Pirates</t>
        </is>
      </c>
      <c r="D1118" t="inlineStr">
        <is>
          <t xml:space="preserve">MLB Rookie Debut Patch Autographs</t>
        </is>
      </c>
      <c r="F1118" t="str">
        <f>HYPERLINK("https://www.ebay.com/sch/i.html?_nkw=2026+Topps+Chrome+Update+Konnor+Griffin+auto&amp;mkcid=1&amp;mkrid=711-53200-19255-0&amp;siteid=0&amp;campid=5339157451&amp;toolid=10001&amp;mkevt=1&amp;customid=checklist-xlsx","Find on eBay")</f>
        <v>Find on eBay</v>
      </c>
    </row>
    <row r="1119">
      <c r="A1119" t="inlineStr">
        <is>
          <t xml:space="preserve">RDPA-KK</t>
        </is>
      </c>
      <c r="B1119" t="inlineStr">
        <is>
          <t xml:space="preserve">Kyle Karros</t>
        </is>
      </c>
      <c r="C1119" t="inlineStr">
        <is>
          <t xml:space="preserve">Colorado Rockies</t>
        </is>
      </c>
      <c r="D1119" t="inlineStr">
        <is>
          <t xml:space="preserve">MLB Rookie Debut Patch Autographs</t>
        </is>
      </c>
      <c r="F1119" t="str">
        <f>HYPERLINK("https://www.ebay.com/sch/i.html?_nkw=2026+Topps+Chrome+Update+Kyle+Karros+auto&amp;mkcid=1&amp;mkrid=711-53200-19255-0&amp;siteid=0&amp;campid=5339157451&amp;toolid=10001&amp;mkevt=1&amp;customid=checklist-xlsx","Find on eBay")</f>
        <v>Find on eBay</v>
      </c>
    </row>
    <row r="1120">
      <c r="A1120" t="inlineStr">
        <is>
          <t xml:space="preserve">RDPA-KM</t>
        </is>
      </c>
      <c r="B1120" t="inlineStr">
        <is>
          <t xml:space="preserve">Kevin McGonigle</t>
        </is>
      </c>
      <c r="C1120" t="inlineStr">
        <is>
          <t xml:space="preserve">Detroit Tigers</t>
        </is>
      </c>
      <c r="D1120" t="inlineStr">
        <is>
          <t xml:space="preserve">MLB Rookie Debut Patch Autographs</t>
        </is>
      </c>
      <c r="F1120" t="str">
        <f>HYPERLINK("https://www.ebay.com/sch/i.html?_nkw=2026+Topps+Chrome+Update+Kevin+McGonigle+auto&amp;mkcid=1&amp;mkrid=711-53200-19255-0&amp;siteid=0&amp;campid=5339157451&amp;toolid=10001&amp;mkevt=1&amp;customid=checklist-xlsx","Find on eBay")</f>
        <v>Find on eBay</v>
      </c>
    </row>
    <row r="1121">
      <c r="A1121" t="inlineStr">
        <is>
          <t xml:space="preserve">RDPA-KO</t>
        </is>
      </c>
      <c r="B1121" t="inlineStr">
        <is>
          <t xml:space="preserve">Kazuma Okamoto</t>
        </is>
      </c>
      <c r="C1121" t="inlineStr">
        <is>
          <t xml:space="preserve">Toronto Blue Jays</t>
        </is>
      </c>
      <c r="D1121" t="inlineStr">
        <is>
          <t xml:space="preserve">MLB Rookie Debut Patch Autographs</t>
        </is>
      </c>
      <c r="F1121" t="str">
        <f>HYPERLINK("https://www.ebay.com/sch/i.html?_nkw=2026+Topps+Chrome+Update+Kazuma+Okamoto+auto&amp;mkcid=1&amp;mkrid=711-53200-19255-0&amp;siteid=0&amp;campid=5339157451&amp;toolid=10001&amp;mkevt=1&amp;customid=checklist-xlsx","Find on eBay")</f>
        <v>Find on eBay</v>
      </c>
    </row>
    <row r="1122">
      <c r="A1122" t="inlineStr">
        <is>
          <t xml:space="preserve">RDPA-KR</t>
        </is>
      </c>
      <c r="B1122" t="inlineStr">
        <is>
          <t xml:space="preserve">Kendry Rojas</t>
        </is>
      </c>
      <c r="C1122" t="inlineStr">
        <is>
          <t xml:space="preserve">Minnesota Twins</t>
        </is>
      </c>
      <c r="D1122" t="inlineStr">
        <is>
          <t xml:space="preserve">MLB Rookie Debut Patch Autographs</t>
        </is>
      </c>
      <c r="F1122" t="str">
        <f>HYPERLINK("https://www.ebay.com/sch/i.html?_nkw=2026+Topps+Chrome+Update+Kendry+Rojas+auto&amp;mkcid=1&amp;mkrid=711-53200-19255-0&amp;siteid=0&amp;campid=5339157451&amp;toolid=10001&amp;mkevt=1&amp;customid=checklist-xlsx","Find on eBay")</f>
        <v>Find on eBay</v>
      </c>
    </row>
    <row r="1123">
      <c r="A1123" t="inlineStr">
        <is>
          <t xml:space="preserve">RDPA-KT</t>
        </is>
      </c>
      <c r="B1123" t="inlineStr">
        <is>
          <t xml:space="preserve">Kyle Teel</t>
        </is>
      </c>
      <c r="C1123" t="inlineStr">
        <is>
          <t xml:space="preserve">Chicago White Sox</t>
        </is>
      </c>
      <c r="D1123" t="inlineStr">
        <is>
          <t xml:space="preserve">MLB Rookie Debut Patch Autographs</t>
        </is>
      </c>
      <c r="F1123" t="str">
        <f>HYPERLINK("https://www.ebay.com/sch/i.html?_nkw=2026+Topps+Chrome+Update+Kyle+Teel+auto&amp;mkcid=1&amp;mkrid=711-53200-19255-0&amp;siteid=0&amp;campid=5339157451&amp;toolid=10001&amp;mkevt=1&amp;customid=checklist-xlsx","Find on eBay")</f>
        <v>Find on eBay</v>
      </c>
    </row>
    <row r="1124">
      <c r="A1124" t="inlineStr">
        <is>
          <t xml:space="preserve">RDPA-LA</t>
        </is>
      </c>
      <c r="B1124" t="inlineStr">
        <is>
          <t xml:space="preserve">Luinder Avila</t>
        </is>
      </c>
      <c r="C1124" t="inlineStr">
        <is>
          <t xml:space="preserve">Kansas City Royals</t>
        </is>
      </c>
      <c r="D1124" t="inlineStr">
        <is>
          <t xml:space="preserve">MLB Rookie Debut Patch Autographs</t>
        </is>
      </c>
      <c r="F1124" t="str">
        <f>HYPERLINK("https://www.ebay.com/sch/i.html?_nkw=2026+Topps+Chrome+Update+Luinder+Avila+auto&amp;mkcid=1&amp;mkrid=711-53200-19255-0&amp;siteid=0&amp;campid=5339157451&amp;toolid=10001&amp;mkevt=1&amp;customid=checklist-xlsx","Find on eBay")</f>
        <v>Find on eBay</v>
      </c>
    </row>
    <row r="1125">
      <c r="A1125" t="inlineStr">
        <is>
          <t xml:space="preserve">RDPA-LC</t>
        </is>
      </c>
      <c r="B1125" t="inlineStr">
        <is>
          <t xml:space="preserve">Luis Curvelo</t>
        </is>
      </c>
      <c r="C1125" t="inlineStr">
        <is>
          <t xml:space="preserve">Texas Rangers</t>
        </is>
      </c>
      <c r="D1125" t="inlineStr">
        <is>
          <t xml:space="preserve">MLB Rookie Debut Patch Autographs</t>
        </is>
      </c>
      <c r="F1125" t="str">
        <f>HYPERLINK("https://www.ebay.com/sch/i.html?_nkw=2026+Topps+Chrome+Update+Luis+Curvelo+auto&amp;mkcid=1&amp;mkrid=711-53200-19255-0&amp;siteid=0&amp;campid=5339157451&amp;toolid=10001&amp;mkevt=1&amp;customid=checklist-xlsx","Find on eBay")</f>
        <v>Find on eBay</v>
      </c>
    </row>
    <row r="1126">
      <c r="A1126" t="inlineStr">
        <is>
          <t xml:space="preserve">RDPA-LE</t>
        </is>
      </c>
      <c r="B1126" t="inlineStr">
        <is>
          <t xml:space="preserve">Lazaro Estrada</t>
        </is>
      </c>
      <c r="C1126" t="inlineStr">
        <is>
          <t xml:space="preserve">Toronto Blue Jays</t>
        </is>
      </c>
      <c r="D1126" t="inlineStr">
        <is>
          <t xml:space="preserve">MLB Rookie Debut Patch Autographs</t>
        </is>
      </c>
      <c r="F1126" t="str">
        <f>HYPERLINK("https://www.ebay.com/sch/i.html?_nkw=2026+Topps+Chrome+Update+Lazaro+Estrada+auto&amp;mkcid=1&amp;mkrid=711-53200-19255-0&amp;siteid=0&amp;campid=5339157451&amp;toolid=10001&amp;mkevt=1&amp;customid=checklist-xlsx","Find on eBay")</f>
        <v>Find on eBay</v>
      </c>
    </row>
    <row r="1127">
      <c r="A1127" t="inlineStr">
        <is>
          <t xml:space="preserve">RDPA-LM</t>
        </is>
      </c>
      <c r="B1127" t="inlineStr">
        <is>
          <t xml:space="preserve">Luis Morales</t>
        </is>
      </c>
      <c r="C1127" t="inlineStr">
        <is>
          <t xml:space="preserve">Athletics</t>
        </is>
      </c>
      <c r="D1127" t="inlineStr">
        <is>
          <t xml:space="preserve">MLB Rookie Debut Patch Autographs</t>
        </is>
      </c>
      <c r="F1127" t="str">
        <f>HYPERLINK("https://www.ebay.com/sch/i.html?_nkw=2026+Topps+Chrome+Update+Luis+Morales+auto&amp;mkcid=1&amp;mkrid=711-53200-19255-0&amp;siteid=0&amp;campid=5339157451&amp;toolid=10001&amp;mkevt=1&amp;customid=checklist-xlsx","Find on eBay")</f>
        <v>Find on eBay</v>
      </c>
    </row>
    <row r="1128">
      <c r="A1128" t="inlineStr">
        <is>
          <t xml:space="preserve">RDPA-MA</t>
        </is>
      </c>
      <c r="B1128" t="inlineStr">
        <is>
          <t xml:space="preserve">Maximo Acosta</t>
        </is>
      </c>
      <c r="C1128" t="inlineStr">
        <is>
          <t xml:space="preserve">Miami Marlins</t>
        </is>
      </c>
      <c r="D1128" t="inlineStr">
        <is>
          <t xml:space="preserve">MLB Rookie Debut Patch Autographs</t>
        </is>
      </c>
      <c r="F1128" t="str">
        <f>HYPERLINK("https://www.ebay.com/sch/i.html?_nkw=2026+Topps+Chrome+Update+Maximo+Acosta+auto&amp;mkcid=1&amp;mkrid=711-53200-19255-0&amp;siteid=0&amp;campid=5339157451&amp;toolid=10001&amp;mkevt=1&amp;customid=checklist-xlsx","Find on eBay")</f>
        <v>Find on eBay</v>
      </c>
    </row>
    <row r="1129">
      <c r="A1129" t="inlineStr">
        <is>
          <t xml:space="preserve">RDPA-MB</t>
        </is>
      </c>
      <c r="B1129" t="inlineStr">
        <is>
          <t xml:space="preserve">Mason Barnett</t>
        </is>
      </c>
      <c r="C1129" t="inlineStr">
        <is>
          <t xml:space="preserve">Athletics</t>
        </is>
      </c>
      <c r="D1129" t="inlineStr">
        <is>
          <t xml:space="preserve">MLB Rookie Debut Patch Autographs</t>
        </is>
      </c>
      <c r="F1129" t="str">
        <f>HYPERLINK("https://www.ebay.com/sch/i.html?_nkw=2026+Topps+Chrome+Update+Mason+Barnett+auto&amp;mkcid=1&amp;mkrid=711-53200-19255-0&amp;siteid=0&amp;campid=5339157451&amp;toolid=10001&amp;mkevt=1&amp;customid=checklist-xlsx","Find on eBay")</f>
        <v>Find on eBay</v>
      </c>
    </row>
    <row r="1130">
      <c r="A1130" t="inlineStr">
        <is>
          <t xml:space="preserve">RDPA-MBR</t>
        </is>
      </c>
      <c r="B1130" t="inlineStr">
        <is>
          <t xml:space="preserve">McCade Brown</t>
        </is>
      </c>
      <c r="C1130" t="inlineStr">
        <is>
          <t xml:space="preserve">Colorado Rockies</t>
        </is>
      </c>
      <c r="D1130" t="inlineStr">
        <is>
          <t xml:space="preserve">MLB Rookie Debut Patch Autographs</t>
        </is>
      </c>
      <c r="F1130" t="str">
        <f>HYPERLINK("https://www.ebay.com/sch/i.html?_nkw=2026+Topps+Chrome+Update+McCade+Brown+auto&amp;mkcid=1&amp;mkrid=711-53200-19255-0&amp;siteid=0&amp;campid=5339157451&amp;toolid=10001&amp;mkevt=1&amp;customid=checklist-xlsx","Find on eBay")</f>
        <v>Find on eBay</v>
      </c>
    </row>
    <row r="1131">
      <c r="A1131" t="inlineStr">
        <is>
          <t xml:space="preserve">RDPA-MF</t>
        </is>
      </c>
      <c r="B1131" t="inlineStr">
        <is>
          <t xml:space="preserve">Mitch Farris</t>
        </is>
      </c>
      <c r="C1131" t="inlineStr">
        <is>
          <t xml:space="preserve">Los Angeles Angels</t>
        </is>
      </c>
      <c r="D1131" t="inlineStr">
        <is>
          <t xml:space="preserve">MLB Rookie Debut Patch Autographs</t>
        </is>
      </c>
      <c r="F1131" t="str">
        <f>HYPERLINK("https://www.ebay.com/sch/i.html?_nkw=2026+Topps+Chrome+Update+Mitch+Farris+auto&amp;mkcid=1&amp;mkrid=711-53200-19255-0&amp;siteid=0&amp;campid=5339157451&amp;toolid=10001&amp;mkevt=1&amp;customid=checklist-xlsx","Find on eBay")</f>
        <v>Find on eBay</v>
      </c>
    </row>
    <row r="1132">
      <c r="A1132" t="inlineStr">
        <is>
          <t xml:space="preserve">RDPA-MM</t>
        </is>
      </c>
      <c r="B1132" t="inlineStr">
        <is>
          <t xml:space="preserve">Munetaka Murakami</t>
        </is>
      </c>
      <c r="C1132" t="inlineStr">
        <is>
          <t xml:space="preserve">Chicago White Sox</t>
        </is>
      </c>
      <c r="D1132" t="inlineStr">
        <is>
          <t xml:space="preserve">MLB Rookie Debut Patch Autographs</t>
        </is>
      </c>
      <c r="F1132" t="str">
        <f>HYPERLINK("https://www.ebay.com/sch/i.html?_nkw=2026+Topps+Chrome+Update+Munetaka+Murakami+auto&amp;mkcid=1&amp;mkrid=711-53200-19255-0&amp;siteid=0&amp;campid=5339157451&amp;toolid=10001&amp;mkevt=1&amp;customid=checklist-xlsx","Find on eBay")</f>
        <v>Find on eBay</v>
      </c>
    </row>
    <row r="1133">
      <c r="A1133" t="inlineStr">
        <is>
          <t xml:space="preserve">RDPA-MP</t>
        </is>
      </c>
      <c r="B1133" t="inlineStr">
        <is>
          <t xml:space="preserve">Matt Pushard</t>
        </is>
      </c>
      <c r="C1133" t="inlineStr">
        <is>
          <t xml:space="preserve">St. Louis Cardinals</t>
        </is>
      </c>
      <c r="D1133" t="inlineStr">
        <is>
          <t xml:space="preserve">MLB Rookie Debut Patch Autographs</t>
        </is>
      </c>
      <c r="F1133" t="str">
        <f>HYPERLINK("https://www.ebay.com/sch/i.html?_nkw=2026+Topps+Chrome+Update+Matt+Pushard+auto&amp;mkcid=1&amp;mkrid=711-53200-19255-0&amp;siteid=0&amp;campid=5339157451&amp;toolid=10001&amp;mkevt=1&amp;customid=checklist-xlsx","Find on eBay")</f>
        <v>Find on eBay</v>
      </c>
    </row>
    <row r="1134">
      <c r="A1134" t="inlineStr">
        <is>
          <t xml:space="preserve">RDPA-NC</t>
        </is>
      </c>
      <c r="B1134" t="inlineStr">
        <is>
          <t xml:space="preserve">Nathan Church</t>
        </is>
      </c>
      <c r="C1134" t="inlineStr">
        <is>
          <t xml:space="preserve">St. Louis Cardinals</t>
        </is>
      </c>
      <c r="D1134" t="inlineStr">
        <is>
          <t xml:space="preserve">MLB Rookie Debut Patch Autographs</t>
        </is>
      </c>
      <c r="F1134" t="str">
        <f>HYPERLINK("https://www.ebay.com/sch/i.html?_nkw=2026+Topps+Chrome+Update+Nathan+Church+auto&amp;mkcid=1&amp;mkrid=711-53200-19255-0&amp;siteid=0&amp;campid=5339157451&amp;toolid=10001&amp;mkevt=1&amp;customid=checklist-xlsx","Find on eBay")</f>
        <v>Find on eBay</v>
      </c>
    </row>
    <row r="1135">
      <c r="A1135" t="inlineStr">
        <is>
          <t xml:space="preserve">RDPA-ND</t>
        </is>
      </c>
      <c r="B1135" t="inlineStr">
        <is>
          <t xml:space="preserve">Nick Davila</t>
        </is>
      </c>
      <c r="C1135" t="inlineStr">
        <is>
          <t xml:space="preserve">Seattle Mariners</t>
        </is>
      </c>
      <c r="D1135" t="inlineStr">
        <is>
          <t xml:space="preserve">MLB Rookie Debut Patch Autographs</t>
        </is>
      </c>
      <c r="F1135" t="str">
        <f>HYPERLINK("https://www.ebay.com/sch/i.html?_nkw=2026+Topps+Chrome+Update+Nick+Davila+auto&amp;mkcid=1&amp;mkrid=711-53200-19255-0&amp;siteid=0&amp;campid=5339157451&amp;toolid=10001&amp;mkevt=1&amp;customid=checklist-xlsx","Find on eBay")</f>
        <v>Find on eBay</v>
      </c>
    </row>
    <row r="1136">
      <c r="A1136" t="inlineStr">
        <is>
          <t xml:space="preserve">RDPA-NH</t>
        </is>
      </c>
      <c r="B1136" t="inlineStr">
        <is>
          <t xml:space="preserve">Nolan Hoffman</t>
        </is>
      </c>
      <c r="C1136" t="inlineStr">
        <is>
          <t xml:space="preserve">Philadelphia Phillies</t>
        </is>
      </c>
      <c r="D1136" t="inlineStr">
        <is>
          <t xml:space="preserve">MLB Rookie Debut Patch Autographs</t>
        </is>
      </c>
      <c r="F1136" t="str">
        <f>HYPERLINK("https://www.ebay.com/sch/i.html?_nkw=2026+Topps+Chrome+Update+Nolan+Hoffman+auto&amp;mkcid=1&amp;mkrid=711-53200-19255-0&amp;siteid=0&amp;campid=5339157451&amp;toolid=10001&amp;mkevt=1&amp;customid=checklist-xlsx","Find on eBay")</f>
        <v>Find on eBay</v>
      </c>
    </row>
    <row r="1137">
      <c r="A1137" t="inlineStr">
        <is>
          <t xml:space="preserve">RDPA-NM</t>
        </is>
      </c>
      <c r="B1137" t="inlineStr">
        <is>
          <t xml:space="preserve">Nolan McLean</t>
        </is>
      </c>
      <c r="C1137" t="inlineStr">
        <is>
          <t xml:space="preserve">New York Mets</t>
        </is>
      </c>
      <c r="D1137" t="inlineStr">
        <is>
          <t xml:space="preserve">MLB Rookie Debut Patch Autographs</t>
        </is>
      </c>
      <c r="F1137" t="str">
        <f>HYPERLINK("https://www.ebay.com/sch/i.html?_nkw=2026+Topps+Chrome+Update+Nolan+McLean+auto&amp;mkcid=1&amp;mkrid=711-53200-19255-0&amp;siteid=0&amp;campid=5339157451&amp;toolid=10001&amp;mkevt=1&amp;customid=checklist-xlsx","Find on eBay")</f>
        <v>Find on eBay</v>
      </c>
    </row>
    <row r="1138">
      <c r="A1138" t="inlineStr">
        <is>
          <t xml:space="preserve">RDPA-NR</t>
        </is>
      </c>
      <c r="B1138" t="inlineStr">
        <is>
          <t xml:space="preserve">Nick Raquet</t>
        </is>
      </c>
      <c r="C1138" t="inlineStr">
        <is>
          <t xml:space="preserve">St. Louis Cardinals</t>
        </is>
      </c>
      <c r="D1138" t="inlineStr">
        <is>
          <t xml:space="preserve">MLB Rookie Debut Patch Autographs</t>
        </is>
      </c>
      <c r="F1138" t="str">
        <f>HYPERLINK("https://www.ebay.com/sch/i.html?_nkw=2026+Topps+Chrome+Update+Nick+Raquet+auto&amp;mkcid=1&amp;mkrid=711-53200-19255-0&amp;siteid=0&amp;campid=5339157451&amp;toolid=10001&amp;mkevt=1&amp;customid=checklist-xlsx","Find on eBay")</f>
        <v>Find on eBay</v>
      </c>
    </row>
    <row r="1139">
      <c r="A1139" t="inlineStr">
        <is>
          <t xml:space="preserve">RDPA-NS</t>
        </is>
      </c>
      <c r="B1139" t="inlineStr">
        <is>
          <t xml:space="preserve">Noah Schultz</t>
        </is>
      </c>
      <c r="C1139" t="inlineStr">
        <is>
          <t xml:space="preserve">Chicago White Sox</t>
        </is>
      </c>
      <c r="D1139" t="inlineStr">
        <is>
          <t xml:space="preserve">MLB Rookie Debut Patch Autographs</t>
        </is>
      </c>
      <c r="F1139" t="str">
        <f>HYPERLINK("https://www.ebay.com/sch/i.html?_nkw=2026+Topps+Chrome+Update+Noah+Schultz+auto&amp;mkcid=1&amp;mkrid=711-53200-19255-0&amp;siteid=0&amp;campid=5339157451&amp;toolid=10001&amp;mkevt=1&amp;customid=checklist-xlsx","Find on eBay")</f>
        <v>Find on eBay</v>
      </c>
    </row>
    <row r="1140">
      <c r="A1140" t="inlineStr">
        <is>
          <t xml:space="preserve">RDPA-OC</t>
        </is>
      </c>
      <c r="B1140" t="inlineStr">
        <is>
          <t xml:space="preserve">Owen Caissie</t>
        </is>
      </c>
      <c r="C1140" t="inlineStr">
        <is>
          <t xml:space="preserve">Chicago Cubs</t>
        </is>
      </c>
      <c r="D1140" t="inlineStr">
        <is>
          <t xml:space="preserve">MLB Rookie Debut Patch Autographs</t>
        </is>
      </c>
      <c r="F1140" t="str">
        <f>HYPERLINK("https://www.ebay.com/sch/i.html?_nkw=2026+Topps+Chrome+Update+Owen+Caissie+auto&amp;mkcid=1&amp;mkrid=711-53200-19255-0&amp;siteid=0&amp;campid=5339157451&amp;toolid=10001&amp;mkevt=1&amp;customid=checklist-xlsx","Find on eBay")</f>
        <v>Find on eBay</v>
      </c>
    </row>
    <row r="1141">
      <c r="A1141" t="inlineStr">
        <is>
          <t xml:space="preserve">RDPA-OK</t>
        </is>
      </c>
      <c r="B1141" t="inlineStr">
        <is>
          <t xml:space="preserve">Otto Kemp</t>
        </is>
      </c>
      <c r="C1141" t="inlineStr">
        <is>
          <t xml:space="preserve">Philadelphia Phillies</t>
        </is>
      </c>
      <c r="D1141" t="inlineStr">
        <is>
          <t xml:space="preserve">MLB Rookie Debut Patch Autographs</t>
        </is>
      </c>
      <c r="F1141" t="str">
        <f>HYPERLINK("https://www.ebay.com/sch/i.html?_nkw=2026+Topps+Chrome+Update+Otto+Kemp+auto&amp;mkcid=1&amp;mkrid=711-53200-19255-0&amp;siteid=0&amp;campid=5339157451&amp;toolid=10001&amp;mkevt=1&amp;customid=checklist-xlsx","Find on eBay")</f>
        <v>Find on eBay</v>
      </c>
    </row>
    <row r="1142">
      <c r="A1142" t="inlineStr">
        <is>
          <t xml:space="preserve">RDPA-PA</t>
        </is>
      </c>
      <c r="B1142" t="inlineStr">
        <is>
          <t xml:space="preserve">Philip Abner</t>
        </is>
      </c>
      <c r="C1142" t="inlineStr">
        <is>
          <t xml:space="preserve">Arizona Diamondbacks</t>
        </is>
      </c>
      <c r="D1142" t="inlineStr">
        <is>
          <t xml:space="preserve">MLB Rookie Debut Patch Autographs</t>
        </is>
      </c>
      <c r="F1142" t="str">
        <f>HYPERLINK("https://www.ebay.com/sch/i.html?_nkw=2026+Topps+Chrome+Update+Philip+Abner+auto&amp;mkcid=1&amp;mkrid=711-53200-19255-0&amp;siteid=0&amp;campid=5339157451&amp;toolid=10001&amp;mkevt=1&amp;customid=checklist-xlsx","Find on eBay")</f>
        <v>Find on eBay</v>
      </c>
    </row>
    <row r="1143">
      <c r="A1143" t="inlineStr">
        <is>
          <t xml:space="preserve">RDPA-PE</t>
        </is>
      </c>
      <c r="B1143" t="inlineStr">
        <is>
          <t xml:space="preserve">Peyton Pallette</t>
        </is>
      </c>
      <c r="C1143" t="inlineStr">
        <is>
          <t xml:space="preserve">Cleveland Guardians</t>
        </is>
      </c>
      <c r="D1143" t="inlineStr">
        <is>
          <t xml:space="preserve">MLB Rookie Debut Patch Autographs</t>
        </is>
      </c>
      <c r="F1143" t="str">
        <f>HYPERLINK("https://www.ebay.com/sch/i.html?_nkw=2026+Topps+Chrome+Update+Peyton+Pallette+auto&amp;mkcid=1&amp;mkrid=711-53200-19255-0&amp;siteid=0&amp;campid=5339157451&amp;toolid=10001&amp;mkevt=1&amp;customid=checklist-xlsx","Find on eBay")</f>
        <v>Find on eBay</v>
      </c>
    </row>
    <row r="1144">
      <c r="A1144" t="inlineStr">
        <is>
          <t xml:space="preserve">RDPA-PG</t>
        </is>
      </c>
      <c r="B1144" t="inlineStr">
        <is>
          <t xml:space="preserve">Paul Gervase</t>
        </is>
      </c>
      <c r="C1144" t="inlineStr">
        <is>
          <t xml:space="preserve">Tampa Bay Rays</t>
        </is>
      </c>
      <c r="D1144" t="inlineStr">
        <is>
          <t xml:space="preserve">MLB Rookie Debut Patch Autographs</t>
        </is>
      </c>
      <c r="F1144" t="str">
        <f>HYPERLINK("https://www.ebay.com/sch/i.html?_nkw=2026+Topps+Chrome+Update+Paul+Gervase+auto&amp;mkcid=1&amp;mkrid=711-53200-19255-0&amp;siteid=0&amp;campid=5339157451&amp;toolid=10001&amp;mkevt=1&amp;customid=checklist-xlsx","Find on eBay")</f>
        <v>Find on eBay</v>
      </c>
    </row>
    <row r="1145">
      <c r="A1145" t="inlineStr">
        <is>
          <t xml:space="preserve">RDPA-PGR</t>
        </is>
      </c>
      <c r="B1145" t="inlineStr">
        <is>
          <t xml:space="preserve">Peyton Gray</t>
        </is>
      </c>
      <c r="C1145" t="inlineStr">
        <is>
          <t xml:space="preserve">Texas Rangers</t>
        </is>
      </c>
      <c r="D1145" t="inlineStr">
        <is>
          <t xml:space="preserve">MLB Rookie Debut Patch Autographs</t>
        </is>
      </c>
      <c r="F1145" t="str">
        <f>HYPERLINK("https://www.ebay.com/sch/i.html?_nkw=2026+Topps+Chrome+Update+Peyton+Gray+auto&amp;mkcid=1&amp;mkrid=711-53200-19255-0&amp;siteid=0&amp;campid=5339157451&amp;toolid=10001&amp;mkevt=1&amp;customid=checklist-xlsx","Find on eBay")</f>
        <v>Find on eBay</v>
      </c>
    </row>
    <row r="1146">
      <c r="A1146" t="inlineStr">
        <is>
          <t xml:space="preserve">RDPA-PH</t>
        </is>
      </c>
      <c r="B1146" t="inlineStr">
        <is>
          <t xml:space="preserve">Petey Halpin</t>
        </is>
      </c>
      <c r="C1146" t="inlineStr">
        <is>
          <t xml:space="preserve">Cleveland Guardians</t>
        </is>
      </c>
      <c r="D1146" t="inlineStr">
        <is>
          <t xml:space="preserve">MLB Rookie Debut Patch Autographs</t>
        </is>
      </c>
      <c r="F1146" t="str">
        <f>HYPERLINK("https://www.ebay.com/sch/i.html?_nkw=2026+Topps+Chrome+Update+Petey+Halpin+auto&amp;mkcid=1&amp;mkrid=711-53200-19255-0&amp;siteid=0&amp;campid=5339157451&amp;toolid=10001&amp;mkevt=1&amp;customid=checklist-xlsx","Find on eBay")</f>
        <v>Find on eBay</v>
      </c>
    </row>
    <row r="1147">
      <c r="A1147" t="inlineStr">
        <is>
          <t xml:space="preserve">RDPA-PM</t>
        </is>
      </c>
      <c r="B1147" t="inlineStr">
        <is>
          <t xml:space="preserve">Parker Messick</t>
        </is>
      </c>
      <c r="C1147" t="inlineStr">
        <is>
          <t xml:space="preserve">Cleveland Guardians</t>
        </is>
      </c>
      <c r="D1147" t="inlineStr">
        <is>
          <t xml:space="preserve">MLB Rookie Debut Patch Autographs</t>
        </is>
      </c>
      <c r="F1147" t="str">
        <f>HYPERLINK("https://www.ebay.com/sch/i.html?_nkw=2026+Topps+Chrome+Update+Parker+Messick+auto&amp;mkcid=1&amp;mkrid=711-53200-19255-0&amp;siteid=0&amp;campid=5339157451&amp;toolid=10001&amp;mkevt=1&amp;customid=checklist-xlsx","Find on eBay")</f>
        <v>Find on eBay</v>
      </c>
    </row>
    <row r="1148">
      <c r="A1148" t="inlineStr">
        <is>
          <t xml:space="preserve">RDPA-PP</t>
        </is>
      </c>
      <c r="B1148" t="inlineStr">
        <is>
          <t xml:space="preserve">PJ Poulin</t>
        </is>
      </c>
      <c r="C1148" t="inlineStr">
        <is>
          <t xml:space="preserve">Washington Nationals</t>
        </is>
      </c>
      <c r="D1148" t="inlineStr">
        <is>
          <t xml:space="preserve">MLB Rookie Debut Patch Autographs</t>
        </is>
      </c>
      <c r="F1148" t="str">
        <f>HYPERLINK("https://www.ebay.com/sch/i.html?_nkw=2026+Topps+Chrome+Update+PJ+Poulin+auto&amp;mkcid=1&amp;mkrid=711-53200-19255-0&amp;siteid=0&amp;campid=5339157451&amp;toolid=10001&amp;mkevt=1&amp;customid=checklist-xlsx","Find on eBay")</f>
        <v>Find on eBay</v>
      </c>
    </row>
    <row r="1149">
      <c r="A1149" t="inlineStr">
        <is>
          <t xml:space="preserve">RDPA-PR</t>
        </is>
      </c>
      <c r="B1149" t="inlineStr">
        <is>
          <t xml:space="preserve">Connor Prielipp</t>
        </is>
      </c>
      <c r="C1149" t="inlineStr">
        <is>
          <t xml:space="preserve">Minnesota Twins</t>
        </is>
      </c>
      <c r="D1149" t="inlineStr">
        <is>
          <t xml:space="preserve">MLB Rookie Debut Patch Autographs</t>
        </is>
      </c>
      <c r="F1149" t="str">
        <f>HYPERLINK("https://www.ebay.com/sch/i.html?_nkw=2026+Topps+Chrome+Update+Connor+Prielipp+auto&amp;mkcid=1&amp;mkrid=711-53200-19255-0&amp;siteid=0&amp;campid=5339157451&amp;toolid=10001&amp;mkevt=1&amp;customid=checklist-xlsx","Find on eBay")</f>
        <v>Find on eBay</v>
      </c>
    </row>
    <row r="1150">
      <c r="A1150" t="inlineStr">
        <is>
          <t xml:space="preserve">RDPA-RA</t>
        </is>
      </c>
      <c r="B1150" t="inlineStr">
        <is>
          <t xml:space="preserve">Roman Anthony</t>
        </is>
      </c>
      <c r="C1150" t="inlineStr">
        <is>
          <t xml:space="preserve">Boston Red Sox</t>
        </is>
      </c>
      <c r="D1150" t="inlineStr">
        <is>
          <t xml:space="preserve">MLB Rookie Debut Patch Autographs</t>
        </is>
      </c>
      <c r="F1150" t="str">
        <f>HYPERLINK("https://www.ebay.com/sch/i.html?_nkw=2026+Topps+Chrome+Update+Roman+Anthony+auto&amp;mkcid=1&amp;mkrid=711-53200-19255-0&amp;siteid=0&amp;campid=5339157451&amp;toolid=10001&amp;mkevt=1&amp;customid=checklist-xlsx","Find on eBay")</f>
        <v>Find on eBay</v>
      </c>
    </row>
    <row r="1151">
      <c r="A1151" t="inlineStr">
        <is>
          <t xml:space="preserve">RDPA-RC</t>
        </is>
      </c>
      <c r="B1151" t="inlineStr">
        <is>
          <t xml:space="preserve">Riley Cornelio</t>
        </is>
      </c>
      <c r="C1151" t="inlineStr">
        <is>
          <t xml:space="preserve">Washington Nationals</t>
        </is>
      </c>
      <c r="D1151" t="inlineStr">
        <is>
          <t xml:space="preserve">MLB Rookie Debut Patch Autographs</t>
        </is>
      </c>
      <c r="F1151" t="str">
        <f>HYPERLINK("https://www.ebay.com/sch/i.html?_nkw=2026+Topps+Chrome+Update+Riley+Cornelio+auto&amp;mkcid=1&amp;mkrid=711-53200-19255-0&amp;siteid=0&amp;campid=5339157451&amp;toolid=10001&amp;mkevt=1&amp;customid=checklist-xlsx","Find on eBay")</f>
        <v>Find on eBay</v>
      </c>
    </row>
    <row r="1152">
      <c r="A1152" t="inlineStr">
        <is>
          <t xml:space="preserve">RDPA-RD</t>
        </is>
      </c>
      <c r="B1152" t="inlineStr">
        <is>
          <t xml:space="preserve">Rodolfo Durán</t>
        </is>
      </c>
      <c r="C1152" t="inlineStr">
        <is>
          <t xml:space="preserve">San Diego Padres</t>
        </is>
      </c>
      <c r="D1152" t="inlineStr">
        <is>
          <t xml:space="preserve">MLB Rookie Debut Patch Autographs</t>
        </is>
      </c>
      <c r="F1152" t="str">
        <f>HYPERLINK("https://www.ebay.com/sch/i.html?_nkw=2026+Topps+Chrome+Update+Rodolfo+Dur%C3%A1n+auto&amp;mkcid=1&amp;mkrid=711-53200-19255-0&amp;siteid=0&amp;campid=5339157451&amp;toolid=10001&amp;mkevt=1&amp;customid=checklist-xlsx","Find on eBay")</f>
        <v>Find on eBay</v>
      </c>
    </row>
    <row r="1153">
      <c r="A1153" t="inlineStr">
        <is>
          <t xml:space="preserve">RDPA-RF</t>
        </is>
      </c>
      <c r="B1153" t="inlineStr">
        <is>
          <t xml:space="preserve">Rafael Flores</t>
        </is>
      </c>
      <c r="C1153" t="inlineStr">
        <is>
          <t xml:space="preserve">Pittsburgh Pirates</t>
        </is>
      </c>
      <c r="D1153" t="inlineStr">
        <is>
          <t xml:space="preserve">MLB Rookie Debut Patch Autographs</t>
        </is>
      </c>
      <c r="F1153" t="str">
        <f>HYPERLINK("https://www.ebay.com/sch/i.html?_nkw=2026+Topps+Chrome+Update+Rafael+Flores+auto&amp;mkcid=1&amp;mkrid=711-53200-19255-0&amp;siteid=0&amp;campid=5339157451&amp;toolid=10001&amp;mkevt=1&amp;customid=checklist-xlsx","Find on eBay")</f>
        <v>Find on eBay</v>
      </c>
    </row>
    <row r="1154">
      <c r="A1154" t="inlineStr">
        <is>
          <t xml:space="preserve">RDPA-RI</t>
        </is>
      </c>
      <c r="B1154" t="inlineStr">
        <is>
          <t xml:space="preserve">Riley Martin</t>
        </is>
      </c>
      <c r="C1154" t="inlineStr">
        <is>
          <t xml:space="preserve">Chicago Cubs</t>
        </is>
      </c>
      <c r="D1154" t="inlineStr">
        <is>
          <t xml:space="preserve">MLB Rookie Debut Patch Autographs</t>
        </is>
      </c>
      <c r="F1154" t="str">
        <f>HYPERLINK("https://www.ebay.com/sch/i.html?_nkw=2026+Topps+Chrome+Update+Riley+Martin+auto&amp;mkcid=1&amp;mkrid=711-53200-19255-0&amp;siteid=0&amp;campid=5339157451&amp;toolid=10001&amp;mkevt=1&amp;customid=checklist-xlsx","Find on eBay")</f>
        <v>Find on eBay</v>
      </c>
    </row>
    <row r="1155">
      <c r="A1155" t="inlineStr">
        <is>
          <t xml:space="preserve">RDPA-RM</t>
        </is>
      </c>
      <c r="B1155" t="inlineStr">
        <is>
          <t xml:space="preserve">Rolddy Muñoz</t>
        </is>
      </c>
      <c r="C1155" t="inlineStr">
        <is>
          <t xml:space="preserve">Atlanta Braves</t>
        </is>
      </c>
      <c r="D1155" t="inlineStr">
        <is>
          <t xml:space="preserve">MLB Rookie Debut Patch Autographs</t>
        </is>
      </c>
      <c r="F1155" t="str">
        <f>HYPERLINK("https://www.ebay.com/sch/i.html?_nkw=2026+Topps+Chrome+Update+Rolddy+Mu%C3%B1oz+auto&amp;mkcid=1&amp;mkrid=711-53200-19255-0&amp;siteid=0&amp;campid=5339157451&amp;toolid=10001&amp;mkevt=1&amp;customid=checklist-xlsx","Find on eBay")</f>
        <v>Find on eBay</v>
      </c>
    </row>
    <row r="1156">
      <c r="A1156" t="inlineStr">
        <is>
          <t xml:space="preserve">RDPA-RP</t>
        </is>
      </c>
      <c r="B1156" t="inlineStr">
        <is>
          <t xml:space="preserve">Robinson Piña</t>
        </is>
      </c>
      <c r="C1156" t="inlineStr">
        <is>
          <t xml:space="preserve">Miami Marlins</t>
        </is>
      </c>
      <c r="D1156" t="inlineStr">
        <is>
          <t xml:space="preserve">MLB Rookie Debut Patch Autographs</t>
        </is>
      </c>
      <c r="F1156" t="str">
        <f>HYPERLINK("https://www.ebay.com/sch/i.html?_nkw=2026+Topps+Chrome+Update+Robinson+Pi%C3%B1a+auto&amp;mkcid=1&amp;mkrid=711-53200-19255-0&amp;siteid=0&amp;campid=5339157451&amp;toolid=10001&amp;mkevt=1&amp;customid=checklist-xlsx","Find on eBay")</f>
        <v>Find on eBay</v>
      </c>
    </row>
    <row r="1157">
      <c r="A1157" t="inlineStr">
        <is>
          <t xml:space="preserve">RDPA-RR</t>
        </is>
      </c>
      <c r="B1157" t="inlineStr">
        <is>
          <t xml:space="preserve">Ryan Ritter</t>
        </is>
      </c>
      <c r="C1157" t="inlineStr">
        <is>
          <t xml:space="preserve">Colorado Rockies</t>
        </is>
      </c>
      <c r="D1157" t="inlineStr">
        <is>
          <t xml:space="preserve">MLB Rookie Debut Patch Autographs</t>
        </is>
      </c>
      <c r="F1157" t="str">
        <f>HYPERLINK("https://www.ebay.com/sch/i.html?_nkw=2026+Topps+Chrome+Update+Ryan+Ritter+auto&amp;mkcid=1&amp;mkrid=711-53200-19255-0&amp;siteid=0&amp;campid=5339157451&amp;toolid=10001&amp;mkevt=1&amp;customid=checklist-xlsx","Find on eBay")</f>
        <v>Find on eBay</v>
      </c>
    </row>
    <row r="1158">
      <c r="A1158" t="inlineStr">
        <is>
          <t xml:space="preserve">RDPA-RW</t>
        </is>
      </c>
      <c r="B1158" t="inlineStr">
        <is>
          <t xml:space="preserve">Ryan Weiss</t>
        </is>
      </c>
      <c r="C1158" t="inlineStr">
        <is>
          <t xml:space="preserve">Houston Astros</t>
        </is>
      </c>
      <c r="D1158" t="inlineStr">
        <is>
          <t xml:space="preserve">MLB Rookie Debut Patch Autographs</t>
        </is>
      </c>
      <c r="F1158" t="str">
        <f>HYPERLINK("https://www.ebay.com/sch/i.html?_nkw=2026+Topps+Chrome+Update+Ryan+Weiss+auto&amp;mkcid=1&amp;mkrid=711-53200-19255-0&amp;siteid=0&amp;campid=5339157451&amp;toolid=10001&amp;mkevt=1&amp;customid=checklist-xlsx","Find on eBay")</f>
        <v>Find on eBay</v>
      </c>
    </row>
    <row r="1159">
      <c r="A1159" t="inlineStr">
        <is>
          <t xml:space="preserve">RDPA-RWA</t>
        </is>
      </c>
      <c r="B1159" t="inlineStr">
        <is>
          <t xml:space="preserve">Ryan Ward</t>
        </is>
      </c>
      <c r="C1159" t="inlineStr">
        <is>
          <t xml:space="preserve">Los Angeles Dodgers</t>
        </is>
      </c>
      <c r="D1159" t="inlineStr">
        <is>
          <t xml:space="preserve">MLB Rookie Debut Patch Autographs</t>
        </is>
      </c>
      <c r="F1159" t="str">
        <f>HYPERLINK("https://www.ebay.com/sch/i.html?_nkw=2026+Topps+Chrome+Update+Ryan+Ward+auto&amp;mkcid=1&amp;mkrid=711-53200-19255-0&amp;siteid=0&amp;campid=5339157451&amp;toolid=10001&amp;mkevt=1&amp;customid=checklist-xlsx","Find on eBay")</f>
        <v>Find on eBay</v>
      </c>
    </row>
    <row r="1160">
      <c r="A1160" t="inlineStr">
        <is>
          <t xml:space="preserve">RDPA-SA</t>
        </is>
      </c>
      <c r="B1160" t="inlineStr">
        <is>
          <t xml:space="preserve">Sam Antonacci</t>
        </is>
      </c>
      <c r="C1160" t="inlineStr">
        <is>
          <t xml:space="preserve">Chicago White Sox</t>
        </is>
      </c>
      <c r="D1160" t="inlineStr">
        <is>
          <t xml:space="preserve">MLB Rookie Debut Patch Autographs</t>
        </is>
      </c>
      <c r="F1160" t="str">
        <f>HYPERLINK("https://www.ebay.com/sch/i.html?_nkw=2026+Topps+Chrome+Update+Sam+Antonacci+auto&amp;mkcid=1&amp;mkrid=711-53200-19255-0&amp;siteid=0&amp;campid=5339157451&amp;toolid=10001&amp;mkevt=1&amp;customid=checklist-xlsx","Find on eBay")</f>
        <v>Find on eBay</v>
      </c>
    </row>
    <row r="1161">
      <c r="A1161" t="inlineStr">
        <is>
          <t xml:space="preserve">RDPA-SB</t>
        </is>
      </c>
      <c r="B1161" t="inlineStr">
        <is>
          <t xml:space="preserve">Samuel Basallo</t>
        </is>
      </c>
      <c r="C1161" t="inlineStr">
        <is>
          <t xml:space="preserve">Baltimore Orioles</t>
        </is>
      </c>
      <c r="D1161" t="inlineStr">
        <is>
          <t xml:space="preserve">MLB Rookie Debut Patch Autographs</t>
        </is>
      </c>
      <c r="F1161" t="str">
        <f>HYPERLINK("https://www.ebay.com/sch/i.html?_nkw=2026+Topps+Chrome+Update+Samuel+Basallo+auto&amp;mkcid=1&amp;mkrid=711-53200-19255-0&amp;siteid=0&amp;campid=5339157451&amp;toolid=10001&amp;mkevt=1&amp;customid=checklist-xlsx","Find on eBay")</f>
        <v>Find on eBay</v>
      </c>
    </row>
    <row r="1162">
      <c r="A1162" t="inlineStr">
        <is>
          <t xml:space="preserve">RDPA-SD</t>
        </is>
      </c>
      <c r="B1162" t="inlineStr">
        <is>
          <t xml:space="preserve">Shane Drohan</t>
        </is>
      </c>
      <c r="C1162" t="inlineStr">
        <is>
          <t xml:space="preserve">Milwaukee Brewers</t>
        </is>
      </c>
      <c r="D1162" t="inlineStr">
        <is>
          <t xml:space="preserve">MLB Rookie Debut Patch Autographs</t>
        </is>
      </c>
      <c r="F1162" t="str">
        <f>HYPERLINK("https://www.ebay.com/sch/i.html?_nkw=2026+Topps+Chrome+Update+Shane+Drohan+auto&amp;mkcid=1&amp;mkrid=711-53200-19255-0&amp;siteid=0&amp;campid=5339157451&amp;toolid=10001&amp;mkevt=1&amp;customid=checklist-xlsx","Find on eBay")</f>
        <v>Find on eBay</v>
      </c>
    </row>
    <row r="1163">
      <c r="A1163" t="inlineStr">
        <is>
          <t xml:space="preserve">RDPA-SM</t>
        </is>
      </c>
      <c r="B1163" t="inlineStr">
        <is>
          <t xml:space="preserve">Spencer Miles</t>
        </is>
      </c>
      <c r="C1163" t="inlineStr">
        <is>
          <t xml:space="preserve">Toronto Blue Jays</t>
        </is>
      </c>
      <c r="D1163" t="inlineStr">
        <is>
          <t xml:space="preserve">MLB Rookie Debut Patch Autographs</t>
        </is>
      </c>
      <c r="F1163" t="str">
        <f>HYPERLINK("https://www.ebay.com/sch/i.html?_nkw=2026+Topps+Chrome+Update+Spencer+Miles+auto&amp;mkcid=1&amp;mkrid=711-53200-19255-0&amp;siteid=0&amp;campid=5339157451&amp;toolid=10001&amp;mkevt=1&amp;customid=checklist-xlsx","Find on eBay")</f>
        <v>Find on eBay</v>
      </c>
    </row>
    <row r="1164">
      <c r="A1164" t="inlineStr">
        <is>
          <t xml:space="preserve">RDPA-SO</t>
        </is>
      </c>
      <c r="B1164" t="inlineStr">
        <is>
          <t xml:space="preserve">Shinnosuke Ogasawara</t>
        </is>
      </c>
      <c r="C1164" t="inlineStr">
        <is>
          <t xml:space="preserve">Washington Nationals</t>
        </is>
      </c>
      <c r="D1164" t="inlineStr">
        <is>
          <t xml:space="preserve">MLB Rookie Debut Patch Autographs</t>
        </is>
      </c>
      <c r="F1164" t="str">
        <f>HYPERLINK("https://www.ebay.com/sch/i.html?_nkw=2026+Topps+Chrome+Update+Shinnosuke+Ogasawara+auto&amp;mkcid=1&amp;mkrid=711-53200-19255-0&amp;siteid=0&amp;campid=5339157451&amp;toolid=10001&amp;mkevt=1&amp;customid=checklist-xlsx","Find on eBay")</f>
        <v>Find on eBay</v>
      </c>
    </row>
    <row r="1165">
      <c r="A1165" t="inlineStr">
        <is>
          <t xml:space="preserve">RDPA-SON</t>
        </is>
      </c>
      <c r="B1165" t="inlineStr">
        <is>
          <t xml:space="preserve">Sung-Mun Song</t>
        </is>
      </c>
      <c r="C1165" t="inlineStr">
        <is>
          <t xml:space="preserve">San Diego Padres</t>
        </is>
      </c>
      <c r="D1165" t="inlineStr">
        <is>
          <t xml:space="preserve">MLB Rookie Debut Patch Autographs</t>
        </is>
      </c>
      <c r="F1165" t="str">
        <f>HYPERLINK("https://www.ebay.com/sch/i.html?_nkw=2026+Topps+Chrome+Update+Sung-Mun+Song+auto&amp;mkcid=1&amp;mkrid=711-53200-19255-0&amp;siteid=0&amp;campid=5339157451&amp;toolid=10001&amp;mkevt=1&amp;customid=checklist-xlsx","Find on eBay")</f>
        <v>Find on eBay</v>
      </c>
    </row>
    <row r="1166">
      <c r="A1166" t="inlineStr">
        <is>
          <t xml:space="preserve">RDPA-SS</t>
        </is>
      </c>
      <c r="B1166" t="inlineStr">
        <is>
          <t xml:space="preserve">Sal Stewart</t>
        </is>
      </c>
      <c r="C1166" t="inlineStr">
        <is>
          <t xml:space="preserve">Cincinnati Reds</t>
        </is>
      </c>
      <c r="D1166" t="inlineStr">
        <is>
          <t xml:space="preserve">MLB Rookie Debut Patch Autographs</t>
        </is>
      </c>
      <c r="F1166" t="str">
        <f>HYPERLINK("https://www.ebay.com/sch/i.html?_nkw=2026+Topps+Chrome+Update+Sal+Stewart+auto&amp;mkcid=1&amp;mkrid=711-53200-19255-0&amp;siteid=0&amp;campid=5339157451&amp;toolid=10001&amp;mkevt=1&amp;customid=checklist-xlsx","Find on eBay")</f>
        <v>Find on eBay</v>
      </c>
    </row>
    <row r="1167">
      <c r="A1167" t="inlineStr">
        <is>
          <t xml:space="preserve">RDPA-SU</t>
        </is>
      </c>
      <c r="B1167" t="inlineStr">
        <is>
          <t xml:space="preserve">Daniel Susac</t>
        </is>
      </c>
      <c r="C1167" t="inlineStr">
        <is>
          <t xml:space="preserve">San Francisco Giants</t>
        </is>
      </c>
      <c r="D1167" t="inlineStr">
        <is>
          <t xml:space="preserve">MLB Rookie Debut Patch Autographs</t>
        </is>
      </c>
      <c r="F1167" t="str">
        <f>HYPERLINK("https://www.ebay.com/sch/i.html?_nkw=2026+Topps+Chrome+Update+Daniel+Susac+auto&amp;mkcid=1&amp;mkrid=711-53200-19255-0&amp;siteid=0&amp;campid=5339157451&amp;toolid=10001&amp;mkevt=1&amp;customid=checklist-xlsx","Find on eBay")</f>
        <v>Find on eBay</v>
      </c>
    </row>
    <row r="1168">
      <c r="A1168" t="inlineStr">
        <is>
          <t xml:space="preserve">RDPA-TA</t>
        </is>
      </c>
      <c r="B1168" t="inlineStr">
        <is>
          <t xml:space="preserve">Travis Adams</t>
        </is>
      </c>
      <c r="C1168" t="inlineStr">
        <is>
          <t xml:space="preserve">Minnesota Twins</t>
        </is>
      </c>
      <c r="D1168" t="inlineStr">
        <is>
          <t xml:space="preserve">MLB Rookie Debut Patch Autographs</t>
        </is>
      </c>
      <c r="F1168" t="str">
        <f>HYPERLINK("https://www.ebay.com/sch/i.html?_nkw=2026+Topps+Chrome+Update+Travis+Adams+auto&amp;mkcid=1&amp;mkrid=711-53200-19255-0&amp;siteid=0&amp;campid=5339157451&amp;toolid=10001&amp;mkevt=1&amp;customid=checklist-xlsx","Find on eBay")</f>
        <v>Find on eBay</v>
      </c>
    </row>
    <row r="1169">
      <c r="A1169" t="inlineStr">
        <is>
          <t xml:space="preserve">RDPA-TB</t>
        </is>
      </c>
      <c r="B1169" t="inlineStr">
        <is>
          <t xml:space="preserve">Travis Bazzana</t>
        </is>
      </c>
      <c r="C1169" t="inlineStr">
        <is>
          <t xml:space="preserve">Cleveland Guardians</t>
        </is>
      </c>
      <c r="D1169" t="inlineStr">
        <is>
          <t xml:space="preserve">MLB Rookie Debut Patch Autographs</t>
        </is>
      </c>
      <c r="F1169" t="str">
        <f>HYPERLINK("https://www.ebay.com/sch/i.html?_nkw=2026+Topps+Chrome+Update+Travis+Bazzana+auto&amp;mkcid=1&amp;mkrid=711-53200-19255-0&amp;siteid=0&amp;campid=5339157451&amp;toolid=10001&amp;mkevt=1&amp;customid=checklist-xlsx","Find on eBay")</f>
        <v>Find on eBay</v>
      </c>
    </row>
    <row r="1170">
      <c r="A1170" t="inlineStr">
        <is>
          <t xml:space="preserve">RDPA-TD</t>
        </is>
      </c>
      <c r="B1170" t="inlineStr">
        <is>
          <t xml:space="preserve">Tyler Davis</t>
        </is>
      </c>
      <c r="C1170" t="inlineStr">
        <is>
          <t xml:space="preserve">Chicago White Sox</t>
        </is>
      </c>
      <c r="D1170" t="inlineStr">
        <is>
          <t xml:space="preserve">MLB Rookie Debut Patch Autographs</t>
        </is>
      </c>
      <c r="F1170" t="str">
        <f>HYPERLINK("https://www.ebay.com/sch/i.html?_nkw=2026+Topps+Chrome+Update+Tyler+Davis+auto&amp;mkcid=1&amp;mkrid=711-53200-19255-0&amp;siteid=0&amp;campid=5339157451&amp;toolid=10001&amp;mkevt=1&amp;customid=checklist-xlsx","Find on eBay")</f>
        <v>Find on eBay</v>
      </c>
    </row>
    <row r="1171">
      <c r="A1171" t="inlineStr">
        <is>
          <t xml:space="preserve">RDPA-TE</t>
        </is>
      </c>
      <c r="B1171" t="inlineStr">
        <is>
          <t xml:space="preserve">Tristin English</t>
        </is>
      </c>
      <c r="C1171" t="inlineStr">
        <is>
          <t xml:space="preserve">Arizona Diamondbacks</t>
        </is>
      </c>
      <c r="D1171" t="inlineStr">
        <is>
          <t xml:space="preserve">MLB Rookie Debut Patch Autographs</t>
        </is>
      </c>
      <c r="F1171" t="str">
        <f>HYPERLINK("https://www.ebay.com/sch/i.html?_nkw=2026+Topps+Chrome+Update+Tristin+English+auto&amp;mkcid=1&amp;mkrid=711-53200-19255-0&amp;siteid=0&amp;campid=5339157451&amp;toolid=10001&amp;mkevt=1&amp;customid=checklist-xlsx","Find on eBay")</f>
        <v>Find on eBay</v>
      </c>
    </row>
    <row r="1172">
      <c r="A1172" t="inlineStr">
        <is>
          <t xml:space="preserve">RDPA-TG</t>
        </is>
      </c>
      <c r="B1172" t="inlineStr">
        <is>
          <t xml:space="preserve">Trey Gibson</t>
        </is>
      </c>
      <c r="C1172" t="inlineStr">
        <is>
          <t xml:space="preserve">Baltimore Orioles</t>
        </is>
      </c>
      <c r="D1172" t="inlineStr">
        <is>
          <t xml:space="preserve">MLB Rookie Debut Patch Autographs</t>
        </is>
      </c>
      <c r="F1172" t="str">
        <f>HYPERLINK("https://www.ebay.com/sch/i.html?_nkw=2026+Topps+Chrome+Update+Trey+Gibson+auto&amp;mkcid=1&amp;mkrid=711-53200-19255-0&amp;siteid=0&amp;campid=5339157451&amp;toolid=10001&amp;mkevt=1&amp;customid=checklist-xlsx","Find on eBay")</f>
        <v>Find on eBay</v>
      </c>
    </row>
    <row r="1173">
      <c r="A1173" t="inlineStr">
        <is>
          <t xml:space="preserve">RDPA-TI</t>
        </is>
      </c>
      <c r="B1173" t="inlineStr">
        <is>
          <t xml:space="preserve">Tatsuya Imai</t>
        </is>
      </c>
      <c r="C1173" t="inlineStr">
        <is>
          <t xml:space="preserve">Houston Astros</t>
        </is>
      </c>
      <c r="D1173" t="inlineStr">
        <is>
          <t xml:space="preserve">MLB Rookie Debut Patch Autographs</t>
        </is>
      </c>
      <c r="F1173" t="str">
        <f>HYPERLINK("https://www.ebay.com/sch/i.html?_nkw=2026+Topps+Chrome+Update+Tatsuya+Imai+auto&amp;mkcid=1&amp;mkrid=711-53200-19255-0&amp;siteid=0&amp;campid=5339157451&amp;toolid=10001&amp;mkevt=1&amp;customid=checklist-xlsx","Find on eBay")</f>
        <v>Find on eBay</v>
      </c>
    </row>
    <row r="1174">
      <c r="A1174" t="inlineStr">
        <is>
          <t xml:space="preserve">RDPA-TJ</t>
        </is>
      </c>
      <c r="B1174" t="inlineStr">
        <is>
          <t xml:space="preserve">Troy Johnston</t>
        </is>
      </c>
      <c r="C1174" t="inlineStr">
        <is>
          <t xml:space="preserve">Miami Marlins</t>
        </is>
      </c>
      <c r="D1174" t="inlineStr">
        <is>
          <t xml:space="preserve">MLB Rookie Debut Patch Autographs</t>
        </is>
      </c>
      <c r="F1174" t="str">
        <f>HYPERLINK("https://www.ebay.com/sch/i.html?_nkw=2026+Topps+Chrome+Update+Troy+Johnston+auto&amp;mkcid=1&amp;mkrid=711-53200-19255-0&amp;siteid=0&amp;campid=5339157451&amp;toolid=10001&amp;mkevt=1&amp;customid=checklist-xlsx","Find on eBay")</f>
        <v>Find on eBay</v>
      </c>
    </row>
    <row r="1175">
      <c r="A1175" t="inlineStr">
        <is>
          <t xml:space="preserve">RDPA-TJR</t>
        </is>
      </c>
      <c r="B1175" t="inlineStr">
        <is>
          <t xml:space="preserve">TJ Rumfield</t>
        </is>
      </c>
      <c r="C1175" t="inlineStr">
        <is>
          <t xml:space="preserve">Colorado Rockies</t>
        </is>
      </c>
      <c r="D1175" t="inlineStr">
        <is>
          <t xml:space="preserve">MLB Rookie Debut Patch Autographs</t>
        </is>
      </c>
      <c r="F1175" t="str">
        <f>HYPERLINK("https://www.ebay.com/sch/i.html?_nkw=2026+Topps+Chrome+Update+TJ+Rumfield+auto&amp;mkcid=1&amp;mkrid=711-53200-19255-0&amp;siteid=0&amp;campid=5339157451&amp;toolid=10001&amp;mkevt=1&amp;customid=checklist-xlsx","Find on eBay")</f>
        <v>Find on eBay</v>
      </c>
    </row>
    <row r="1176">
      <c r="A1176" t="inlineStr">
        <is>
          <t xml:space="preserve">RDPA-TM</t>
        </is>
      </c>
      <c r="B1176" t="inlineStr">
        <is>
          <t xml:space="preserve">Troy Melton</t>
        </is>
      </c>
      <c r="C1176" t="inlineStr">
        <is>
          <t xml:space="preserve">Detroit Tigers</t>
        </is>
      </c>
      <c r="D1176" t="inlineStr">
        <is>
          <t xml:space="preserve">MLB Rookie Debut Patch Autographs</t>
        </is>
      </c>
      <c r="F1176" t="str">
        <f>HYPERLINK("https://www.ebay.com/sch/i.html?_nkw=2026+Topps+Chrome+Update+Troy+Melton+auto&amp;mkcid=1&amp;mkrid=711-53200-19255-0&amp;siteid=0&amp;campid=5339157451&amp;toolid=10001&amp;mkevt=1&amp;customid=checklist-xlsx","Find on eBay")</f>
        <v>Find on eBay</v>
      </c>
    </row>
    <row r="1177">
      <c r="A1177" t="inlineStr">
        <is>
          <t xml:space="preserve">RDPA-TMA</t>
        </is>
      </c>
      <c r="B1177" t="inlineStr">
        <is>
          <t xml:space="preserve">Trevor Martin</t>
        </is>
      </c>
      <c r="C1177" t="inlineStr">
        <is>
          <t xml:space="preserve">Tampa Bay Rays</t>
        </is>
      </c>
      <c r="D1177" t="inlineStr">
        <is>
          <t xml:space="preserve">MLB Rookie Debut Patch Autographs</t>
        </is>
      </c>
      <c r="F1177" t="str">
        <f>HYPERLINK("https://www.ebay.com/sch/i.html?_nkw=2026+Topps+Chrome+Update+Trevor+Martin+auto&amp;mkcid=1&amp;mkrid=711-53200-19255-0&amp;siteid=0&amp;campid=5339157451&amp;toolid=10001&amp;mkevt=1&amp;customid=checklist-xlsx","Find on eBay")</f>
        <v>Find on eBay</v>
      </c>
    </row>
    <row r="1178">
      <c r="A1178" t="inlineStr">
        <is>
          <t xml:space="preserve">RDPA-TMU</t>
        </is>
      </c>
      <c r="B1178" t="inlineStr">
        <is>
          <t xml:space="preserve">Tanner Murray</t>
        </is>
      </c>
      <c r="C1178" t="inlineStr">
        <is>
          <t xml:space="preserve">Chicago White Sox</t>
        </is>
      </c>
      <c r="D1178" t="inlineStr">
        <is>
          <t xml:space="preserve">MLB Rookie Debut Patch Autographs</t>
        </is>
      </c>
      <c r="F1178" t="str">
        <f>HYPERLINK("https://www.ebay.com/sch/i.html?_nkw=2026+Topps+Chrome+Update+Tanner+Murray+auto&amp;mkcid=1&amp;mkrid=711-53200-19255-0&amp;siteid=0&amp;campid=5339157451&amp;toolid=10001&amp;mkevt=1&amp;customid=checklist-xlsx","Find on eBay")</f>
        <v>Find on eBay</v>
      </c>
    </row>
    <row r="1179">
      <c r="A1179" t="inlineStr">
        <is>
          <t xml:space="preserve">RDPA-TP</t>
        </is>
      </c>
      <c r="B1179" t="inlineStr">
        <is>
          <t xml:space="preserve">Tristan Peters</t>
        </is>
      </c>
      <c r="C1179" t="inlineStr">
        <is>
          <t xml:space="preserve">Tampa Bay Rays</t>
        </is>
      </c>
      <c r="D1179" t="inlineStr">
        <is>
          <t xml:space="preserve">MLB Rookie Debut Patch Autographs</t>
        </is>
      </c>
      <c r="F1179" t="str">
        <f>HYPERLINK("https://www.ebay.com/sch/i.html?_nkw=2026+Topps+Chrome+Update+Tristan+Peters+auto&amp;mkcid=1&amp;mkrid=711-53200-19255-0&amp;siteid=0&amp;campid=5339157451&amp;toolid=10001&amp;mkevt=1&amp;customid=checklist-xlsx","Find on eBay")</f>
        <v>Find on eBay</v>
      </c>
    </row>
    <row r="1180">
      <c r="A1180" t="inlineStr">
        <is>
          <t xml:space="preserve">RDPA-TR</t>
        </is>
      </c>
      <c r="B1180" t="inlineStr">
        <is>
          <t xml:space="preserve">Taylor Rashi</t>
        </is>
      </c>
      <c r="C1180" t="inlineStr">
        <is>
          <t xml:space="preserve">Arizona Diamondbacks</t>
        </is>
      </c>
      <c r="D1180" t="inlineStr">
        <is>
          <t xml:space="preserve">MLB Rookie Debut Patch Autographs</t>
        </is>
      </c>
      <c r="F1180" t="str">
        <f>HYPERLINK("https://www.ebay.com/sch/i.html?_nkw=2026+Topps+Chrome+Update+Taylor+Rashi+auto&amp;mkcid=1&amp;mkrid=711-53200-19255-0&amp;siteid=0&amp;campid=5339157451&amp;toolid=10001&amp;mkevt=1&amp;customid=checklist-xlsx","Find on eBay")</f>
        <v>Find on eBay</v>
      </c>
    </row>
    <row r="1181">
      <c r="A1181" t="inlineStr">
        <is>
          <t xml:space="preserve">RDPA-TS</t>
        </is>
      </c>
      <c r="B1181" t="inlineStr">
        <is>
          <t xml:space="preserve">Tyler Schweitzer</t>
        </is>
      </c>
      <c r="C1181" t="inlineStr">
        <is>
          <t xml:space="preserve">Chicago White Sox</t>
        </is>
      </c>
      <c r="D1181" t="inlineStr">
        <is>
          <t xml:space="preserve">MLB Rookie Debut Patch Autographs</t>
        </is>
      </c>
      <c r="F1181" t="str">
        <f>HYPERLINK("https://www.ebay.com/sch/i.html?_nkw=2026+Topps+Chrome+Update+Tyler+Schweitzer+auto&amp;mkcid=1&amp;mkrid=711-53200-19255-0&amp;siteid=0&amp;campid=5339157451&amp;toolid=10001&amp;mkevt=1&amp;customid=checklist-xlsx","Find on eBay")</f>
        <v>Find on eBay</v>
      </c>
    </row>
    <row r="1182">
      <c r="A1182" t="inlineStr">
        <is>
          <t xml:space="preserve">RDPA-TSA</t>
        </is>
      </c>
      <c r="B1182" t="inlineStr">
        <is>
          <t xml:space="preserve">Tyler Samaniego</t>
        </is>
      </c>
      <c r="C1182" t="inlineStr">
        <is>
          <t xml:space="preserve">Boston Red Sox</t>
        </is>
      </c>
      <c r="D1182" t="inlineStr">
        <is>
          <t xml:space="preserve">MLB Rookie Debut Patch Autographs</t>
        </is>
      </c>
      <c r="F1182" t="str">
        <f>HYPERLINK("https://www.ebay.com/sch/i.html?_nkw=2026+Topps+Chrome+Update+Tyler+Samaniego+auto&amp;mkcid=1&amp;mkrid=711-53200-19255-0&amp;siteid=0&amp;campid=5339157451&amp;toolid=10001&amp;mkevt=1&amp;customid=checklist-xlsx","Find on eBay")</f>
        <v>Find on eBay</v>
      </c>
    </row>
    <row r="1183">
      <c r="A1183" t="inlineStr">
        <is>
          <t xml:space="preserve">RDPA-TU</t>
        </is>
      </c>
      <c r="B1183" t="inlineStr">
        <is>
          <t xml:space="preserve">Tyler Uberstine</t>
        </is>
      </c>
      <c r="C1183" t="inlineStr">
        <is>
          <t xml:space="preserve">Boston Red Sox</t>
        </is>
      </c>
      <c r="D1183" t="inlineStr">
        <is>
          <t xml:space="preserve">MLB Rookie Debut Patch Autographs</t>
        </is>
      </c>
      <c r="F1183" t="str">
        <f>HYPERLINK("https://www.ebay.com/sch/i.html?_nkw=2026+Topps+Chrome+Update+Tyler+Uberstine+auto&amp;mkcid=1&amp;mkrid=711-53200-19255-0&amp;siteid=0&amp;campid=5339157451&amp;toolid=10001&amp;mkevt=1&amp;customid=checklist-xlsx","Find on eBay")</f>
        <v>Find on eBay</v>
      </c>
    </row>
    <row r="1184">
      <c r="A1184" t="inlineStr">
        <is>
          <t xml:space="preserve">RDPA-TY</t>
        </is>
      </c>
      <c r="B1184" t="inlineStr">
        <is>
          <t xml:space="preserve">Trey Yesavage</t>
        </is>
      </c>
      <c r="C1184" t="inlineStr">
        <is>
          <t xml:space="preserve">Toronto Blue Jays</t>
        </is>
      </c>
      <c r="D1184" t="inlineStr">
        <is>
          <t xml:space="preserve">MLB Rookie Debut Patch Autographs</t>
        </is>
      </c>
      <c r="F1184" t="str">
        <f>HYPERLINK("https://www.ebay.com/sch/i.html?_nkw=2026+Topps+Chrome+Update+Trey+Yesavage+auto&amp;mkcid=1&amp;mkrid=711-53200-19255-0&amp;siteid=0&amp;campid=5339157451&amp;toolid=10001&amp;mkevt=1&amp;customid=checklist-xlsx","Find on eBay")</f>
        <v>Find on eBay</v>
      </c>
    </row>
    <row r="1185">
      <c r="A1185" t="inlineStr">
        <is>
          <t xml:space="preserve">RDPA-WA</t>
        </is>
      </c>
      <c r="B1185" t="inlineStr">
        <is>
          <t xml:space="preserve">Ryan Watson</t>
        </is>
      </c>
      <c r="C1185" t="inlineStr">
        <is>
          <t xml:space="preserve">Boston Red Sox</t>
        </is>
      </c>
      <c r="D1185" t="inlineStr">
        <is>
          <t xml:space="preserve">MLB Rookie Debut Patch Autographs</t>
        </is>
      </c>
      <c r="F1185" t="str">
        <f>HYPERLINK("https://www.ebay.com/sch/i.html?_nkw=2026+Topps+Chrome+Update+Ryan+Watson+auto&amp;mkcid=1&amp;mkrid=711-53200-19255-0&amp;siteid=0&amp;campid=5339157451&amp;toolid=10001&amp;mkevt=1&amp;customid=checklist-xlsx","Find on eBay")</f>
        <v>Find on eBay</v>
      </c>
    </row>
    <row r="1186">
      <c r="A1186" t="inlineStr">
        <is>
          <t xml:space="preserve">RDPA-WB</t>
        </is>
      </c>
      <c r="B1186" t="inlineStr">
        <is>
          <t xml:space="preserve">Will Banfield</t>
        </is>
      </c>
      <c r="C1186" t="inlineStr">
        <is>
          <t xml:space="preserve">Cincinnati Reds</t>
        </is>
      </c>
      <c r="D1186" t="inlineStr">
        <is>
          <t xml:space="preserve">MLB Rookie Debut Patch Autographs</t>
        </is>
      </c>
      <c r="F1186" t="str">
        <f>HYPERLINK("https://www.ebay.com/sch/i.html?_nkw=2026+Topps+Chrome+Update+Will+Banfield+auto&amp;mkcid=1&amp;mkrid=711-53200-19255-0&amp;siteid=0&amp;campid=5339157451&amp;toolid=10001&amp;mkevt=1&amp;customid=checklist-xlsx","Find on eBay")</f>
        <v>Find on eBay</v>
      </c>
    </row>
    <row r="1187">
      <c r="A1187" t="inlineStr">
        <is>
          <t xml:space="preserve">RDPA-WBE</t>
        </is>
      </c>
      <c r="B1187" t="inlineStr">
        <is>
          <t xml:space="preserve">Warming Bernabel</t>
        </is>
      </c>
      <c r="C1187" t="inlineStr">
        <is>
          <t xml:space="preserve">Colorado Rockies</t>
        </is>
      </c>
      <c r="D1187" t="inlineStr">
        <is>
          <t xml:space="preserve">MLB Rookie Debut Patch Autographs</t>
        </is>
      </c>
      <c r="F1187" t="str">
        <f>HYPERLINK("https://www.ebay.com/sch/i.html?_nkw=2026+Topps+Chrome+Update+Warming+Bernabel+auto&amp;mkcid=1&amp;mkrid=711-53200-19255-0&amp;siteid=0&amp;campid=5339157451&amp;toolid=10001&amp;mkevt=1&amp;customid=checklist-xlsx","Find on eBay")</f>
        <v>Find on eBay</v>
      </c>
    </row>
    <row r="1188">
      <c r="A1188" t="inlineStr">
        <is>
          <t xml:space="preserve">RDPA-WD</t>
        </is>
      </c>
      <c r="B1188" t="inlineStr">
        <is>
          <t xml:space="preserve">Wilber Dotel</t>
        </is>
      </c>
      <c r="C1188" t="inlineStr">
        <is>
          <t xml:space="preserve">Pittsburgh Pirates</t>
        </is>
      </c>
      <c r="D1188" t="inlineStr">
        <is>
          <t xml:space="preserve">MLB Rookie Debut Patch Autographs</t>
        </is>
      </c>
      <c r="F1188" t="str">
        <f>HYPERLINK("https://www.ebay.com/sch/i.html?_nkw=2026+Topps+Chrome+Update+Wilber+Dotel+auto&amp;mkcid=1&amp;mkrid=711-53200-19255-0&amp;siteid=0&amp;campid=5339157451&amp;toolid=10001&amp;mkevt=1&amp;customid=checklist-xlsx","Find on eBay")</f>
        <v>Find on eBay</v>
      </c>
    </row>
    <row r="1189">
      <c r="A1189" t="inlineStr">
        <is>
          <t xml:space="preserve">RDPA-WE</t>
        </is>
      </c>
      <c r="B1189" t="inlineStr">
        <is>
          <t xml:space="preserve">JJ Wetherholt</t>
        </is>
      </c>
      <c r="C1189" t="inlineStr">
        <is>
          <t xml:space="preserve">St. Louis Cardinals</t>
        </is>
      </c>
      <c r="D1189" t="inlineStr">
        <is>
          <t xml:space="preserve">MLB Rookie Debut Patch Autographs</t>
        </is>
      </c>
      <c r="F1189" t="str">
        <f>HYPERLINK("https://www.ebay.com/sch/i.html?_nkw=2026+Topps+Chrome+Update+JJ+Wetherholt+auto&amp;mkcid=1&amp;mkrid=711-53200-19255-0&amp;siteid=0&amp;campid=5339157451&amp;toolid=10001&amp;mkevt=1&amp;customid=checklist-xlsx","Find on eBay")</f>
        <v>Find on eBay</v>
      </c>
    </row>
    <row r="1190">
      <c r="A1190" t="inlineStr">
        <is>
          <t xml:space="preserve">RDPA-WG</t>
        </is>
      </c>
      <c r="B1190" t="inlineStr">
        <is>
          <t xml:space="preserve">Wikelman González</t>
        </is>
      </c>
      <c r="C1190" t="inlineStr">
        <is>
          <t xml:space="preserve">Chicago White Sox</t>
        </is>
      </c>
      <c r="D1190" t="inlineStr">
        <is>
          <t xml:space="preserve">MLB Rookie Debut Patch Autographs</t>
        </is>
      </c>
      <c r="F1190" t="str">
        <f>HYPERLINK("https://www.ebay.com/sch/i.html?_nkw=2026+Topps+Chrome+Update+Wikelman+Gonz%C3%A1lez+auto&amp;mkcid=1&amp;mkrid=711-53200-19255-0&amp;siteid=0&amp;campid=5339157451&amp;toolid=10001&amp;mkevt=1&amp;customid=checklist-xlsx","Find on eBay")</f>
        <v>Find on eBay</v>
      </c>
    </row>
    <row r="1191">
      <c r="A1191" t="inlineStr">
        <is>
          <t xml:space="preserve">RDPA-WK</t>
        </is>
      </c>
      <c r="B1191" t="inlineStr">
        <is>
          <t xml:space="preserve">William Kempner</t>
        </is>
      </c>
      <c r="C1191" t="inlineStr">
        <is>
          <t xml:space="preserve">Miami Marlins</t>
        </is>
      </c>
      <c r="D1191" t="inlineStr">
        <is>
          <t xml:space="preserve">MLB Rookie Debut Patch Autographs</t>
        </is>
      </c>
      <c r="F1191" t="str">
        <f>HYPERLINK("https://www.ebay.com/sch/i.html?_nkw=2026+Topps+Chrome+Update+William+Kempner+auto&amp;mkcid=1&amp;mkrid=711-53200-19255-0&amp;siteid=0&amp;campid=5339157451&amp;toolid=10001&amp;mkevt=1&amp;customid=checklist-xlsx","Find on eBay")</f>
        <v>Find on eBay</v>
      </c>
    </row>
    <row r="1192">
      <c r="A1192" t="inlineStr">
        <is>
          <t xml:space="preserve">RDPA-WR</t>
        </is>
      </c>
      <c r="B1192" t="inlineStr">
        <is>
          <t xml:space="preserve">Will Robertson</t>
        </is>
      </c>
      <c r="C1192" t="inlineStr">
        <is>
          <t xml:space="preserve">Toronto Blue Jays</t>
        </is>
      </c>
      <c r="D1192" t="inlineStr">
        <is>
          <t xml:space="preserve">MLB Rookie Debut Patch Autographs</t>
        </is>
      </c>
      <c r="F1192" t="str">
        <f>HYPERLINK("https://www.ebay.com/sch/i.html?_nkw=2026+Topps+Chrome+Update+Will+Robertson+auto&amp;mkcid=1&amp;mkrid=711-53200-19255-0&amp;siteid=0&amp;campid=5339157451&amp;toolid=10001&amp;mkevt=1&amp;customid=checklist-xlsx","Find on eBay")</f>
        <v>Find on eBay</v>
      </c>
    </row>
    <row r="1193">
      <c r="A1193" t="inlineStr">
        <is>
          <t xml:space="preserve">RDPA-WU</t>
        </is>
      </c>
      <c r="B1193" t="inlineStr">
        <is>
          <t xml:space="preserve">Walbert Ureña</t>
        </is>
      </c>
      <c r="C1193" t="inlineStr">
        <is>
          <t xml:space="preserve">Los Angeles Angels</t>
        </is>
      </c>
      <c r="D1193" t="inlineStr">
        <is>
          <t xml:space="preserve">MLB Rookie Debut Patch Autographs</t>
        </is>
      </c>
      <c r="F1193" t="str">
        <f>HYPERLINK("https://www.ebay.com/sch/i.html?_nkw=2026+Topps+Chrome+Update+Walbert+Ure%C3%B1a+auto&amp;mkcid=1&amp;mkrid=711-53200-19255-0&amp;siteid=0&amp;campid=5339157451&amp;toolid=10001&amp;mkevt=1&amp;customid=checklist-xlsx","Find on eBay")</f>
        <v>Find on eBay</v>
      </c>
    </row>
    <row r="1194">
      <c r="A1194" t="inlineStr">
        <is>
          <t xml:space="preserve">RDPA-YF</t>
        </is>
      </c>
      <c r="B1194" t="inlineStr">
        <is>
          <t xml:space="preserve">Yanquiel Fernández</t>
        </is>
      </c>
      <c r="C1194" t="inlineStr">
        <is>
          <t xml:space="preserve">Colorado Rockies</t>
        </is>
      </c>
      <c r="D1194" t="inlineStr">
        <is>
          <t xml:space="preserve">MLB Rookie Debut Patch Autographs</t>
        </is>
      </c>
      <c r="F1194" t="str">
        <f>HYPERLINK("https://www.ebay.com/sch/i.html?_nkw=2026+Topps+Chrome+Update+Yanquiel+Fern%C3%A1ndez+auto&amp;mkcid=1&amp;mkrid=711-53200-19255-0&amp;siteid=0&amp;campid=5339157451&amp;toolid=10001&amp;mkevt=1&amp;customid=checklist-xlsx","Find on eBay")</f>
        <v>Find on eBay</v>
      </c>
    </row>
    <row r="1195">
      <c r="A1195" t="inlineStr">
        <is>
          <t xml:space="preserve">RDPA-YP</t>
        </is>
      </c>
      <c r="B1195" t="inlineStr">
        <is>
          <t xml:space="preserve">Yohendrick Piñango</t>
        </is>
      </c>
      <c r="C1195" t="inlineStr">
        <is>
          <t xml:space="preserve">Toronto Blue Jays</t>
        </is>
      </c>
      <c r="D1195" t="inlineStr">
        <is>
          <t xml:space="preserve">MLB Rookie Debut Patch Autographs</t>
        </is>
      </c>
      <c r="F1195" t="str">
        <f>HYPERLINK("https://www.ebay.com/sch/i.html?_nkw=2026+Topps+Chrome+Update+Yohendrick+Pi%C3%B1ango+auto&amp;mkcid=1&amp;mkrid=711-53200-19255-0&amp;siteid=0&amp;campid=5339157451&amp;toolid=10001&amp;mkevt=1&amp;customid=checklist-xlsx","Find on eBay")</f>
        <v>Find on eBay</v>
      </c>
    </row>
    <row r="1196">
      <c r="A1196" t="inlineStr">
        <is>
          <t xml:space="preserve">RDPA-ZC</t>
        </is>
      </c>
      <c r="B1196" t="inlineStr">
        <is>
          <t xml:space="preserve">Zach Cole</t>
        </is>
      </c>
      <c r="C1196" t="inlineStr">
        <is>
          <t xml:space="preserve">Houston Astros</t>
        </is>
      </c>
      <c r="D1196" t="inlineStr">
        <is>
          <t xml:space="preserve">MLB Rookie Debut Patch Autographs</t>
        </is>
      </c>
      <c r="F1196" t="str">
        <f>HYPERLINK("https://www.ebay.com/sch/i.html?_nkw=2026+Topps+Chrome+Update+Zach+Cole+auto&amp;mkcid=1&amp;mkrid=711-53200-19255-0&amp;siteid=0&amp;campid=5339157451&amp;toolid=10001&amp;mkevt=1&amp;customid=checklist-xlsx","Find on eBay")</f>
        <v>Find on eBay</v>
      </c>
    </row>
    <row r="1197">
      <c r="A1197" t="inlineStr">
        <is>
          <t xml:space="preserve">RDPA-ZM</t>
        </is>
      </c>
      <c r="B1197" t="inlineStr">
        <is>
          <t xml:space="preserve">Zach Maxwell</t>
        </is>
      </c>
      <c r="C1197" t="inlineStr">
        <is>
          <t xml:space="preserve">Cincinnati Reds</t>
        </is>
      </c>
      <c r="D1197" t="inlineStr">
        <is>
          <t xml:space="preserve">MLB Rookie Debut Patch Autographs</t>
        </is>
      </c>
      <c r="F1197" t="str">
        <f>HYPERLINK("https://www.ebay.com/sch/i.html?_nkw=2026+Topps+Chrome+Update+Zach+Maxwell+auto&amp;mkcid=1&amp;mkrid=711-53200-19255-0&amp;siteid=0&amp;campid=5339157451&amp;toolid=10001&amp;mkevt=1&amp;customid=checklist-xlsx","Find on eBay")</f>
        <v>Find on eBay</v>
      </c>
    </row>
    <row r="1198">
      <c r="A1198" t="inlineStr">
        <is>
          <t xml:space="preserve">AE-1</t>
        </is>
      </c>
      <c r="B1198" t="inlineStr">
        <is>
          <t xml:space="preserve">Albert Pujols</t>
        </is>
      </c>
      <c r="C1198" t="inlineStr">
        <is>
          <t xml:space="preserve">St. Louis Cardinals</t>
        </is>
      </c>
      <c r="D1198" t="inlineStr">
        <is>
          <t xml:space="preserve">Alter Ego Super Heroes</t>
        </is>
      </c>
      <c r="F1198" t="str">
        <f>HYPERLINK("https://www.ebay.com/sch/i.html?_nkw=2026+Topps+Chrome+Update+Albert+Pujols+AE-1&amp;mkcid=1&amp;mkrid=711-53200-19255-0&amp;siteid=0&amp;campid=5339157451&amp;toolid=10001&amp;mkevt=1&amp;customid=checklist-xlsx","Find on eBay")</f>
        <v>Find on eBay</v>
      </c>
    </row>
    <row r="1199">
      <c r="A1199" t="inlineStr">
        <is>
          <t xml:space="preserve">AE-2</t>
        </is>
      </c>
      <c r="B1199" t="inlineStr">
        <is>
          <t xml:space="preserve">Mike Trout</t>
        </is>
      </c>
      <c r="C1199" t="inlineStr">
        <is>
          <t xml:space="preserve">Los Angeles Angels</t>
        </is>
      </c>
      <c r="D1199" t="inlineStr">
        <is>
          <t xml:space="preserve">Alter Ego Super Heroes</t>
        </is>
      </c>
      <c r="F1199" t="str">
        <f>HYPERLINK("https://www.ebay.com/sch/i.html?_nkw=2026+Topps+Chrome+Update+Mike+Trout+AE-2&amp;mkcid=1&amp;mkrid=711-53200-19255-0&amp;siteid=0&amp;campid=5339157451&amp;toolid=10001&amp;mkevt=1&amp;customid=checklist-xlsx","Find on eBay")</f>
        <v>Find on eBay</v>
      </c>
    </row>
    <row r="1200">
      <c r="A1200" t="inlineStr">
        <is>
          <t xml:space="preserve">AE-3</t>
        </is>
      </c>
      <c r="B1200" t="inlineStr">
        <is>
          <t xml:space="preserve">Roman Anthony</t>
        </is>
      </c>
      <c r="C1200" t="inlineStr">
        <is>
          <t xml:space="preserve">Boston Red Sox</t>
        </is>
      </c>
      <c r="D1200" t="inlineStr">
        <is>
          <t xml:space="preserve">Alter Ego Super Heroes</t>
        </is>
      </c>
      <c r="F1200" t="str">
        <f>HYPERLINK("https://www.ebay.com/sch/i.html?_nkw=2026+Topps+Chrome+Update+Roman+Anthony+AE-3&amp;mkcid=1&amp;mkrid=711-53200-19255-0&amp;siteid=0&amp;campid=5339157451&amp;toolid=10001&amp;mkevt=1&amp;customid=checklist-xlsx","Find on eBay")</f>
        <v>Find on eBay</v>
      </c>
    </row>
    <row r="1201">
      <c r="A1201" t="inlineStr">
        <is>
          <t xml:space="preserve">AE-4</t>
        </is>
      </c>
      <c r="B1201" t="inlineStr">
        <is>
          <t xml:space="preserve">Munetaka Murakami</t>
        </is>
      </c>
      <c r="C1201" t="inlineStr">
        <is>
          <t xml:space="preserve">Chicago White Sox</t>
        </is>
      </c>
      <c r="D1201" t="inlineStr">
        <is>
          <t xml:space="preserve">Alter Ego Super Heroes</t>
        </is>
      </c>
      <c r="F1201" t="str">
        <f>HYPERLINK("https://www.ebay.com/sch/i.html?_nkw=2026+Topps+Chrome+Update+Munetaka+Murakami+AE-4&amp;mkcid=1&amp;mkrid=711-53200-19255-0&amp;siteid=0&amp;campid=5339157451&amp;toolid=10001&amp;mkevt=1&amp;customid=checklist-xlsx","Find on eBay")</f>
        <v>Find on eBay</v>
      </c>
    </row>
    <row r="1202">
      <c r="A1202" t="inlineStr">
        <is>
          <t xml:space="preserve">AE-5</t>
        </is>
      </c>
      <c r="B1202" t="inlineStr">
        <is>
          <t xml:space="preserve">Cal Raleigh</t>
        </is>
      </c>
      <c r="C1202" t="inlineStr">
        <is>
          <t xml:space="preserve">Seattle Mariners</t>
        </is>
      </c>
      <c r="D1202" t="inlineStr">
        <is>
          <t xml:space="preserve">Alter Ego Super Heroes</t>
        </is>
      </c>
      <c r="F1202" t="str">
        <f>HYPERLINK("https://www.ebay.com/sch/i.html?_nkw=2026+Topps+Chrome+Update+Cal+Raleigh+AE-5&amp;mkcid=1&amp;mkrid=711-53200-19255-0&amp;siteid=0&amp;campid=5339157451&amp;toolid=10001&amp;mkevt=1&amp;customid=checklist-xlsx","Find on eBay")</f>
        <v>Find on eBay</v>
      </c>
    </row>
    <row r="1203">
      <c r="A1203" t="inlineStr">
        <is>
          <t xml:space="preserve">AE-6</t>
        </is>
      </c>
      <c r="B1203" t="inlineStr">
        <is>
          <t xml:space="preserve">David Ortiz</t>
        </is>
      </c>
      <c r="C1203" t="inlineStr">
        <is>
          <t xml:space="preserve">Boston Red Sox</t>
        </is>
      </c>
      <c r="D1203" t="inlineStr">
        <is>
          <t xml:space="preserve">Alter Ego Super Heroes</t>
        </is>
      </c>
      <c r="F1203" t="str">
        <f>HYPERLINK("https://www.ebay.com/sch/i.html?_nkw=2026+Topps+Chrome+Update+David+Ortiz+AE-6&amp;mkcid=1&amp;mkrid=711-53200-19255-0&amp;siteid=0&amp;campid=5339157451&amp;toolid=10001&amp;mkevt=1&amp;customid=checklist-xlsx","Find on eBay")</f>
        <v>Find on eBay</v>
      </c>
    </row>
    <row r="1204">
      <c r="A1204" t="inlineStr">
        <is>
          <t xml:space="preserve">AE-7</t>
        </is>
      </c>
      <c r="B1204" t="inlineStr">
        <is>
          <t xml:space="preserve">Mariano Rivera</t>
        </is>
      </c>
      <c r="C1204" t="inlineStr">
        <is>
          <t xml:space="preserve">New York Yankees</t>
        </is>
      </c>
      <c r="D1204" t="inlineStr">
        <is>
          <t xml:space="preserve">Alter Ego Super Heroes</t>
        </is>
      </c>
      <c r="F1204" t="str">
        <f>HYPERLINK("https://www.ebay.com/sch/i.html?_nkw=2026+Topps+Chrome+Update+Mariano+Rivera+AE-7&amp;mkcid=1&amp;mkrid=711-53200-19255-0&amp;siteid=0&amp;campid=5339157451&amp;toolid=10001&amp;mkevt=1&amp;customid=checklist-xlsx","Find on eBay")</f>
        <v>Find on eBay</v>
      </c>
    </row>
    <row r="1205">
      <c r="A1205" t="inlineStr">
        <is>
          <t xml:space="preserve">AE-8</t>
        </is>
      </c>
      <c r="B1205" t="inlineStr">
        <is>
          <t xml:space="preserve">Greg Maddux</t>
        </is>
      </c>
      <c r="C1205" t="inlineStr">
        <is>
          <t xml:space="preserve">Atlanta Braves</t>
        </is>
      </c>
      <c r="D1205" t="inlineStr">
        <is>
          <t xml:space="preserve">Alter Ego Super Heroes</t>
        </is>
      </c>
      <c r="F1205" t="str">
        <f>HYPERLINK("https://www.ebay.com/sch/i.html?_nkw=2026+Topps+Chrome+Update+Greg+Maddux+AE-8&amp;mkcid=1&amp;mkrid=711-53200-19255-0&amp;siteid=0&amp;campid=5339157451&amp;toolid=10001&amp;mkevt=1&amp;customid=checklist-xlsx","Find on eBay")</f>
        <v>Find on eBay</v>
      </c>
    </row>
    <row r="1206">
      <c r="A1206" t="inlineStr">
        <is>
          <t xml:space="preserve">AE-9</t>
        </is>
      </c>
      <c r="B1206" t="inlineStr">
        <is>
          <t xml:space="preserve">Ken Griffey Jr.</t>
        </is>
      </c>
      <c r="C1206" t="inlineStr">
        <is>
          <t xml:space="preserve">Seattle Mariners</t>
        </is>
      </c>
      <c r="D1206" t="inlineStr">
        <is>
          <t xml:space="preserve">Alter Ego Super Heroes</t>
        </is>
      </c>
      <c r="F1206" t="str">
        <f>HYPERLINK("https://www.ebay.com/sch/i.html?_nkw=2026+Topps+Chrome+Update+Ken+Griffey+Jr.+AE-9&amp;mkcid=1&amp;mkrid=711-53200-19255-0&amp;siteid=0&amp;campid=5339157451&amp;toolid=10001&amp;mkevt=1&amp;customid=checklist-xlsx","Find on eBay")</f>
        <v>Find on eBay</v>
      </c>
    </row>
    <row r="1207">
      <c r="A1207" t="inlineStr">
        <is>
          <t xml:space="preserve">AE-10</t>
        </is>
      </c>
      <c r="B1207" t="inlineStr">
        <is>
          <t xml:space="preserve">Bryce Harper</t>
        </is>
      </c>
      <c r="C1207" t="inlineStr">
        <is>
          <t xml:space="preserve">Philadelphia Phillies</t>
        </is>
      </c>
      <c r="D1207" t="inlineStr">
        <is>
          <t xml:space="preserve">Alter Ego Super Heroes</t>
        </is>
      </c>
      <c r="F1207" t="str">
        <f>HYPERLINK("https://www.ebay.com/sch/i.html?_nkw=2026+Topps+Chrome+Update+Bryce+Harper+AE-10&amp;mkcid=1&amp;mkrid=711-53200-19255-0&amp;siteid=0&amp;campid=5339157451&amp;toolid=10001&amp;mkevt=1&amp;customid=checklist-xlsx","Find on eBay")</f>
        <v>Find on eBay</v>
      </c>
    </row>
    <row r="1208">
      <c r="A1208" t="inlineStr">
        <is>
          <t xml:space="preserve">AA-1</t>
        </is>
      </c>
      <c r="B1208" t="inlineStr">
        <is>
          <t xml:space="preserve">Elly De La Cruz</t>
        </is>
      </c>
      <c r="C1208" t="inlineStr">
        <is>
          <t xml:space="preserve">Cincinnati Reds</t>
        </is>
      </c>
      <c r="D1208" t="inlineStr">
        <is>
          <t xml:space="preserve">Autumn Ascensions</t>
        </is>
      </c>
      <c r="F1208" t="str">
        <f>HYPERLINK("https://www.ebay.com/sch/i.html?_nkw=2026+Topps+Chrome+Update+Elly+De+La+Cruz+AA-1&amp;mkcid=1&amp;mkrid=711-53200-19255-0&amp;siteid=0&amp;campid=5339157451&amp;toolid=10001&amp;mkevt=1&amp;customid=checklist-xlsx","Find on eBay")</f>
        <v>Find on eBay</v>
      </c>
    </row>
    <row r="1209">
      <c r="A1209" t="inlineStr">
        <is>
          <t xml:space="preserve">AA-2</t>
        </is>
      </c>
      <c r="B1209" t="inlineStr">
        <is>
          <t xml:space="preserve">Kyle Schwarber</t>
        </is>
      </c>
      <c r="C1209" t="inlineStr">
        <is>
          <t xml:space="preserve">Philadelphia Phillies</t>
        </is>
      </c>
      <c r="D1209" t="inlineStr">
        <is>
          <t xml:space="preserve">Autumn Ascensions</t>
        </is>
      </c>
      <c r="F1209" t="str">
        <f>HYPERLINK("https://www.ebay.com/sch/i.html?_nkw=2026+Topps+Chrome+Update+Kyle+Schwarber+AA-2&amp;mkcid=1&amp;mkrid=711-53200-19255-0&amp;siteid=0&amp;campid=5339157451&amp;toolid=10001&amp;mkevt=1&amp;customid=checklist-xlsx","Find on eBay")</f>
        <v>Find on eBay</v>
      </c>
    </row>
    <row r="1210">
      <c r="A1210" t="inlineStr">
        <is>
          <t xml:space="preserve">AA-3</t>
        </is>
      </c>
      <c r="B1210" t="inlineStr">
        <is>
          <t xml:space="preserve">Tarik Skubal</t>
        </is>
      </c>
      <c r="C1210" t="inlineStr">
        <is>
          <t xml:space="preserve">Los Angeles Dodgers</t>
        </is>
      </c>
      <c r="D1210" t="inlineStr">
        <is>
          <t xml:space="preserve">Autumn Ascensions</t>
        </is>
      </c>
      <c r="F1210" t="str">
        <f>HYPERLINK("https://www.ebay.com/sch/i.html?_nkw=2026+Topps+Chrome+Update+Tarik+Skubal+AA-3&amp;mkcid=1&amp;mkrid=711-53200-19255-0&amp;siteid=0&amp;campid=5339157451&amp;toolid=10001&amp;mkevt=1&amp;customid=checklist-xlsx","Find on eBay")</f>
        <v>Find on eBay</v>
      </c>
    </row>
    <row r="1211">
      <c r="A1211" t="inlineStr">
        <is>
          <t xml:space="preserve">AA-4</t>
        </is>
      </c>
      <c r="B1211" t="inlineStr">
        <is>
          <t xml:space="preserve">Trey Yesavage</t>
        </is>
      </c>
      <c r="C1211" t="inlineStr">
        <is>
          <t xml:space="preserve">Toronto Blue Jays</t>
        </is>
      </c>
      <c r="D1211" t="inlineStr">
        <is>
          <t xml:space="preserve">Autumn Ascensions</t>
        </is>
      </c>
      <c r="F1211" t="str">
        <f>HYPERLINK("https://www.ebay.com/sch/i.html?_nkw=2026+Topps+Chrome+Update+Trey+Yesavage+AA-4&amp;mkcid=1&amp;mkrid=711-53200-19255-0&amp;siteid=0&amp;campid=5339157451&amp;toolid=10001&amp;mkevt=1&amp;customid=checklist-xlsx","Find on eBay")</f>
        <v>Find on eBay</v>
      </c>
    </row>
    <row r="1212">
      <c r="A1212" t="inlineStr">
        <is>
          <t xml:space="preserve">AA-5</t>
        </is>
      </c>
      <c r="B1212" t="inlineStr">
        <is>
          <t xml:space="preserve">Bryce Harper</t>
        </is>
      </c>
      <c r="C1212" t="inlineStr">
        <is>
          <t xml:space="preserve">Philadelphia Phillies</t>
        </is>
      </c>
      <c r="D1212" t="inlineStr">
        <is>
          <t xml:space="preserve">Autumn Ascensions</t>
        </is>
      </c>
      <c r="F1212" t="str">
        <f>HYPERLINK("https://www.ebay.com/sch/i.html?_nkw=2026+Topps+Chrome+Update+Bryce+Harper+AA-5&amp;mkcid=1&amp;mkrid=711-53200-19255-0&amp;siteid=0&amp;campid=5339157451&amp;toolid=10001&amp;mkevt=1&amp;customid=checklist-xlsx","Find on eBay")</f>
        <v>Find on eBay</v>
      </c>
    </row>
    <row r="1213">
      <c r="A1213" t="inlineStr">
        <is>
          <t xml:space="preserve">AA-6</t>
        </is>
      </c>
      <c r="B1213" t="inlineStr">
        <is>
          <t xml:space="preserve">Kevin McGonigle</t>
        </is>
      </c>
      <c r="C1213" t="inlineStr">
        <is>
          <t xml:space="preserve">Detroit Tigers</t>
        </is>
      </c>
      <c r="D1213" t="inlineStr">
        <is>
          <t xml:space="preserve">Autumn Ascensions</t>
        </is>
      </c>
      <c r="F1213" t="str">
        <f>HYPERLINK("https://www.ebay.com/sch/i.html?_nkw=2026+Topps+Chrome+Update+Kevin+McGonigle+AA-6&amp;mkcid=1&amp;mkrid=711-53200-19255-0&amp;siteid=0&amp;campid=5339157451&amp;toolid=10001&amp;mkevt=1&amp;customid=checklist-xlsx","Find on eBay")</f>
        <v>Find on eBay</v>
      </c>
    </row>
    <row r="1214">
      <c r="A1214" t="inlineStr">
        <is>
          <t xml:space="preserve">AA-7</t>
        </is>
      </c>
      <c r="B1214" t="inlineStr">
        <is>
          <t xml:space="preserve">Paul Skenes</t>
        </is>
      </c>
      <c r="C1214" t="inlineStr">
        <is>
          <t xml:space="preserve">Pittsburgh Pirates</t>
        </is>
      </c>
      <c r="D1214" t="inlineStr">
        <is>
          <t xml:space="preserve">Autumn Ascensions</t>
        </is>
      </c>
      <c r="F1214" t="str">
        <f>HYPERLINK("https://www.ebay.com/sch/i.html?_nkw=2026+Topps+Chrome+Update+Paul+Skenes+AA-7&amp;mkcid=1&amp;mkrid=711-53200-19255-0&amp;siteid=0&amp;campid=5339157451&amp;toolid=10001&amp;mkevt=1&amp;customid=checklist-xlsx","Find on eBay")</f>
        <v>Find on eBay</v>
      </c>
    </row>
    <row r="1215">
      <c r="A1215" t="inlineStr">
        <is>
          <t xml:space="preserve">AA-8</t>
        </is>
      </c>
      <c r="B1215" t="inlineStr">
        <is>
          <t xml:space="preserve">Ozzie Albies</t>
        </is>
      </c>
      <c r="C1215" t="inlineStr">
        <is>
          <t xml:space="preserve">Atlanta Braves</t>
        </is>
      </c>
      <c r="D1215" t="inlineStr">
        <is>
          <t xml:space="preserve">Autumn Ascensions</t>
        </is>
      </c>
      <c r="F1215" t="str">
        <f>HYPERLINK("https://www.ebay.com/sch/i.html?_nkw=2026+Topps+Chrome+Update+Ozzie+Albies+AA-8&amp;mkcid=1&amp;mkrid=711-53200-19255-0&amp;siteid=0&amp;campid=5339157451&amp;toolid=10001&amp;mkevt=1&amp;customid=checklist-xlsx","Find on eBay")</f>
        <v>Find on eBay</v>
      </c>
    </row>
    <row r="1216">
      <c r="A1216" t="inlineStr">
        <is>
          <t xml:space="preserve">AA-9</t>
        </is>
      </c>
      <c r="B1216" t="inlineStr">
        <is>
          <t xml:space="preserve">Shohei Ohtani</t>
        </is>
      </c>
      <c r="C1216" t="inlineStr">
        <is>
          <t xml:space="preserve">Los Angeles Dodgers</t>
        </is>
      </c>
      <c r="D1216" t="inlineStr">
        <is>
          <t xml:space="preserve">Autumn Ascensions</t>
        </is>
      </c>
      <c r="F1216" t="str">
        <f>HYPERLINK("https://www.ebay.com/sch/i.html?_nkw=2026+Topps+Chrome+Update+Shohei+Ohtani+AA-9&amp;mkcid=1&amp;mkrid=711-53200-19255-0&amp;siteid=0&amp;campid=5339157451&amp;toolid=10001&amp;mkevt=1&amp;customid=checklist-xlsx","Find on eBay")</f>
        <v>Find on eBay</v>
      </c>
    </row>
    <row r="1217">
      <c r="A1217" t="inlineStr">
        <is>
          <t xml:space="preserve">AA-10</t>
        </is>
      </c>
      <c r="B1217" t="inlineStr">
        <is>
          <t xml:space="preserve">Cal Raleigh</t>
        </is>
      </c>
      <c r="C1217" t="inlineStr">
        <is>
          <t xml:space="preserve">Seattle Mariners</t>
        </is>
      </c>
      <c r="D1217" t="inlineStr">
        <is>
          <t xml:space="preserve">Autumn Ascensions</t>
        </is>
      </c>
      <c r="F1217" t="str">
        <f>HYPERLINK("https://www.ebay.com/sch/i.html?_nkw=2026+Topps+Chrome+Update+Cal+Raleigh+AA-10&amp;mkcid=1&amp;mkrid=711-53200-19255-0&amp;siteid=0&amp;campid=5339157451&amp;toolid=10001&amp;mkevt=1&amp;customid=checklist-xlsx","Find on eBay")</f>
        <v>Find on eBay</v>
      </c>
    </row>
    <row r="1218">
      <c r="A1218" t="inlineStr">
        <is>
          <t xml:space="preserve">AA-11</t>
        </is>
      </c>
      <c r="B1218" t="inlineStr">
        <is>
          <t xml:space="preserve">Fernando Tatis Jr.</t>
        </is>
      </c>
      <c r="C1218" t="inlineStr">
        <is>
          <t xml:space="preserve">San Diego Padres</t>
        </is>
      </c>
      <c r="D1218" t="inlineStr">
        <is>
          <t xml:space="preserve">Autumn Ascensions</t>
        </is>
      </c>
      <c r="F1218" t="str">
        <f>HYPERLINK("https://www.ebay.com/sch/i.html?_nkw=2026+Topps+Chrome+Update+Fernando+Tatis+Jr.+AA-11&amp;mkcid=1&amp;mkrid=711-53200-19255-0&amp;siteid=0&amp;campid=5339157451&amp;toolid=10001&amp;mkevt=1&amp;customid=checklist-xlsx","Find on eBay")</f>
        <v>Find on eBay</v>
      </c>
    </row>
    <row r="1219">
      <c r="A1219" t="inlineStr">
        <is>
          <t xml:space="preserve">AA-12</t>
        </is>
      </c>
      <c r="B1219" t="inlineStr">
        <is>
          <t xml:space="preserve">Cole Young</t>
        </is>
      </c>
      <c r="C1219" t="inlineStr">
        <is>
          <t xml:space="preserve">Seattle Mariners</t>
        </is>
      </c>
      <c r="D1219" t="inlineStr">
        <is>
          <t xml:space="preserve">Autumn Ascensions</t>
        </is>
      </c>
      <c r="F1219" t="str">
        <f>HYPERLINK("https://www.ebay.com/sch/i.html?_nkw=2026+Topps+Chrome+Update+Cole+Young+AA-12&amp;mkcid=1&amp;mkrid=711-53200-19255-0&amp;siteid=0&amp;campid=5339157451&amp;toolid=10001&amp;mkevt=1&amp;customid=checklist-xlsx","Find on eBay")</f>
        <v>Find on eBay</v>
      </c>
    </row>
    <row r="1220">
      <c r="A1220" t="inlineStr">
        <is>
          <t xml:space="preserve">AA-13</t>
        </is>
      </c>
      <c r="B1220" t="inlineStr">
        <is>
          <t xml:space="preserve">Aaron Judge</t>
        </is>
      </c>
      <c r="C1220" t="inlineStr">
        <is>
          <t xml:space="preserve">New York Yankees</t>
        </is>
      </c>
      <c r="D1220" t="inlineStr">
        <is>
          <t xml:space="preserve">Autumn Ascensions</t>
        </is>
      </c>
      <c r="F1220" t="str">
        <f>HYPERLINK("https://www.ebay.com/sch/i.html?_nkw=2026+Topps+Chrome+Update+Aaron+Judge+AA-13&amp;mkcid=1&amp;mkrid=711-53200-19255-0&amp;siteid=0&amp;campid=5339157451&amp;toolid=10001&amp;mkevt=1&amp;customid=checklist-xlsx","Find on eBay")</f>
        <v>Find on eBay</v>
      </c>
    </row>
    <row r="1221">
      <c r="A1221" t="inlineStr">
        <is>
          <t xml:space="preserve">AA-14</t>
        </is>
      </c>
      <c r="B1221" t="inlineStr">
        <is>
          <t xml:space="preserve">Konnor Griffin</t>
        </is>
      </c>
      <c r="C1221" t="inlineStr">
        <is>
          <t xml:space="preserve">Pittsburgh Pirates</t>
        </is>
      </c>
      <c r="D1221" t="inlineStr">
        <is>
          <t xml:space="preserve">Autumn Ascensions</t>
        </is>
      </c>
      <c r="F1221" t="str">
        <f>HYPERLINK("https://www.ebay.com/sch/i.html?_nkw=2026+Topps+Chrome+Update+Konnor+Griffin+AA-14&amp;mkcid=1&amp;mkrid=711-53200-19255-0&amp;siteid=0&amp;campid=5339157451&amp;toolid=10001&amp;mkevt=1&amp;customid=checklist-xlsx","Find on eBay")</f>
        <v>Find on eBay</v>
      </c>
    </row>
    <row r="1222">
      <c r="A1222" t="inlineStr">
        <is>
          <t xml:space="preserve">AA-15</t>
        </is>
      </c>
      <c r="B1222" t="inlineStr">
        <is>
          <t xml:space="preserve">Mookie Betts</t>
        </is>
      </c>
      <c r="C1222" t="inlineStr">
        <is>
          <t xml:space="preserve">Los Angeles Dodgers</t>
        </is>
      </c>
      <c r="D1222" t="inlineStr">
        <is>
          <t xml:space="preserve">Autumn Ascensions</t>
        </is>
      </c>
      <c r="F1222" t="str">
        <f>HYPERLINK("https://www.ebay.com/sch/i.html?_nkw=2026+Topps+Chrome+Update+Mookie+Betts+AA-15&amp;mkcid=1&amp;mkrid=711-53200-19255-0&amp;siteid=0&amp;campid=5339157451&amp;toolid=10001&amp;mkevt=1&amp;customid=checklist-xlsx","Find on eBay")</f>
        <v>Find on eBay</v>
      </c>
    </row>
    <row r="1223">
      <c r="A1223" t="inlineStr">
        <is>
          <t xml:space="preserve">AA-16</t>
        </is>
      </c>
      <c r="B1223" t="inlineStr">
        <is>
          <t xml:space="preserve">Vladimir Guerrero Jr.</t>
        </is>
      </c>
      <c r="C1223" t="inlineStr">
        <is>
          <t xml:space="preserve">Toronto Blue Jays</t>
        </is>
      </c>
      <c r="D1223" t="inlineStr">
        <is>
          <t xml:space="preserve">Autumn Ascensions</t>
        </is>
      </c>
      <c r="F1223" t="str">
        <f>HYPERLINK("https://www.ebay.com/sch/i.html?_nkw=2026+Topps+Chrome+Update+Vladimir+Guerrero+Jr.+AA-16&amp;mkcid=1&amp;mkrid=711-53200-19255-0&amp;siteid=0&amp;campid=5339157451&amp;toolid=10001&amp;mkevt=1&amp;customid=checklist-xlsx","Find on eBay")</f>
        <v>Find on eBay</v>
      </c>
    </row>
    <row r="1224">
      <c r="A1224" t="inlineStr">
        <is>
          <t xml:space="preserve">AA-17</t>
        </is>
      </c>
      <c r="B1224" t="inlineStr">
        <is>
          <t xml:space="preserve">Yoshinobu Yamamoto</t>
        </is>
      </c>
      <c r="C1224" t="inlineStr">
        <is>
          <t xml:space="preserve">Los Angeles Dodgers</t>
        </is>
      </c>
      <c r="D1224" t="inlineStr">
        <is>
          <t xml:space="preserve">Autumn Ascensions</t>
        </is>
      </c>
      <c r="F1224" t="str">
        <f>HYPERLINK("https://www.ebay.com/sch/i.html?_nkw=2026+Topps+Chrome+Update+Yoshinobu+Yamamoto+AA-17&amp;mkcid=1&amp;mkrid=711-53200-19255-0&amp;siteid=0&amp;campid=5339157451&amp;toolid=10001&amp;mkevt=1&amp;customid=checklist-xlsx","Find on eBay")</f>
        <v>Find on eBay</v>
      </c>
    </row>
    <row r="1225">
      <c r="A1225" t="inlineStr">
        <is>
          <t xml:space="preserve">AA-18</t>
        </is>
      </c>
      <c r="B1225" t="inlineStr">
        <is>
          <t xml:space="preserve">Cam Schlittler</t>
        </is>
      </c>
      <c r="C1225" t="inlineStr">
        <is>
          <t xml:space="preserve">New York Yankees</t>
        </is>
      </c>
      <c r="D1225" t="inlineStr">
        <is>
          <t xml:space="preserve">Autumn Ascensions</t>
        </is>
      </c>
      <c r="F1225" t="str">
        <f>HYPERLINK("https://www.ebay.com/sch/i.html?_nkw=2026+Topps+Chrome+Update+Cam+Schlittler+AA-18&amp;mkcid=1&amp;mkrid=711-53200-19255-0&amp;siteid=0&amp;campid=5339157451&amp;toolid=10001&amp;mkevt=1&amp;customid=checklist-xlsx","Find on eBay")</f>
        <v>Find on eBay</v>
      </c>
    </row>
    <row r="1226">
      <c r="A1226" t="inlineStr">
        <is>
          <t xml:space="preserve">AA-19</t>
        </is>
      </c>
      <c r="B1226" t="inlineStr">
        <is>
          <t xml:space="preserve">Ben Rice</t>
        </is>
      </c>
      <c r="C1226" t="inlineStr">
        <is>
          <t xml:space="preserve">New York Yankees</t>
        </is>
      </c>
      <c r="D1226" t="inlineStr">
        <is>
          <t xml:space="preserve">Autumn Ascensions</t>
        </is>
      </c>
      <c r="F1226" t="str">
        <f>HYPERLINK("https://www.ebay.com/sch/i.html?_nkw=2026+Topps+Chrome+Update+Ben+Rice+AA-19&amp;mkcid=1&amp;mkrid=711-53200-19255-0&amp;siteid=0&amp;campid=5339157451&amp;toolid=10001&amp;mkevt=1&amp;customid=checklist-xlsx","Find on eBay")</f>
        <v>Find on eBay</v>
      </c>
    </row>
    <row r="1227">
      <c r="A1227" t="inlineStr">
        <is>
          <t xml:space="preserve">AA-20</t>
        </is>
      </c>
      <c r="B1227" t="inlineStr">
        <is>
          <t xml:space="preserve">Ronald Acuña Jr.</t>
        </is>
      </c>
      <c r="C1227" t="inlineStr">
        <is>
          <t xml:space="preserve">Atlanta Braves</t>
        </is>
      </c>
      <c r="D1227" t="inlineStr">
        <is>
          <t xml:space="preserve">Autumn Ascensions</t>
        </is>
      </c>
      <c r="F1227" t="str">
        <f>HYPERLINK("https://www.ebay.com/sch/i.html?_nkw=2026+Topps+Chrome+Update+Ronald+Acu%C3%B1a+Jr.+AA-20&amp;mkcid=1&amp;mkrid=711-53200-19255-0&amp;siteid=0&amp;campid=5339157451&amp;toolid=10001&amp;mkevt=1&amp;customid=checklist-xlsx","Find on eBay")</f>
        <v>Find on eBay</v>
      </c>
    </row>
    <row r="1228">
      <c r="A1228" t="inlineStr">
        <is>
          <t xml:space="preserve">AA-21</t>
        </is>
      </c>
      <c r="B1228" t="inlineStr">
        <is>
          <t xml:space="preserve">Matt Olson</t>
        </is>
      </c>
      <c r="C1228" t="inlineStr">
        <is>
          <t xml:space="preserve">Atlanta Braves</t>
        </is>
      </c>
      <c r="D1228" t="inlineStr">
        <is>
          <t xml:space="preserve">Autumn Ascensions</t>
        </is>
      </c>
      <c r="F1228" t="str">
        <f>HYPERLINK("https://www.ebay.com/sch/i.html?_nkw=2026+Topps+Chrome+Update+Matt+Olson+AA-21&amp;mkcid=1&amp;mkrid=711-53200-19255-0&amp;siteid=0&amp;campid=5339157451&amp;toolid=10001&amp;mkevt=1&amp;customid=checklist-xlsx","Find on eBay")</f>
        <v>Find on eBay</v>
      </c>
    </row>
    <row r="1229">
      <c r="A1229" t="inlineStr">
        <is>
          <t xml:space="preserve">AA-22</t>
        </is>
      </c>
      <c r="B1229" t="inlineStr">
        <is>
          <t xml:space="preserve">Nico Hoerner</t>
        </is>
      </c>
      <c r="C1229" t="inlineStr">
        <is>
          <t xml:space="preserve">Chicago Cubs</t>
        </is>
      </c>
      <c r="D1229" t="inlineStr">
        <is>
          <t xml:space="preserve">Autumn Ascensions</t>
        </is>
      </c>
      <c r="F1229" t="str">
        <f>HYPERLINK("https://www.ebay.com/sch/i.html?_nkw=2026+Topps+Chrome+Update+Nico+Hoerner+AA-22&amp;mkcid=1&amp;mkrid=711-53200-19255-0&amp;siteid=0&amp;campid=5339157451&amp;toolid=10001&amp;mkevt=1&amp;customid=checklist-xlsx","Find on eBay")</f>
        <v>Find on eBay</v>
      </c>
    </row>
    <row r="1230">
      <c r="A1230" t="inlineStr">
        <is>
          <t xml:space="preserve">AA-23</t>
        </is>
      </c>
      <c r="B1230" t="inlineStr">
        <is>
          <t xml:space="preserve">Riley Greene</t>
        </is>
      </c>
      <c r="C1230" t="inlineStr">
        <is>
          <t xml:space="preserve">Detroit Tigers</t>
        </is>
      </c>
      <c r="D1230" t="inlineStr">
        <is>
          <t xml:space="preserve">Autumn Ascensions</t>
        </is>
      </c>
      <c r="F1230" t="str">
        <f>HYPERLINK("https://www.ebay.com/sch/i.html?_nkw=2026+Topps+Chrome+Update+Riley+Greene+AA-23&amp;mkcid=1&amp;mkrid=711-53200-19255-0&amp;siteid=0&amp;campid=5339157451&amp;toolid=10001&amp;mkevt=1&amp;customid=checklist-xlsx","Find on eBay")</f>
        <v>Find on eBay</v>
      </c>
    </row>
    <row r="1231">
      <c r="A1231" t="inlineStr">
        <is>
          <t xml:space="preserve">AA-24</t>
        </is>
      </c>
      <c r="B1231" t="inlineStr">
        <is>
          <t xml:space="preserve">Pete Crow-Armstrong</t>
        </is>
      </c>
      <c r="C1231" t="inlineStr">
        <is>
          <t xml:space="preserve">Chicago Cubs</t>
        </is>
      </c>
      <c r="D1231" t="inlineStr">
        <is>
          <t xml:space="preserve">Autumn Ascensions</t>
        </is>
      </c>
      <c r="F1231" t="str">
        <f>HYPERLINK("https://www.ebay.com/sch/i.html?_nkw=2026+Topps+Chrome+Update+Pete+Crow-Armstrong+AA-24&amp;mkcid=1&amp;mkrid=711-53200-19255-0&amp;siteid=0&amp;campid=5339157451&amp;toolid=10001&amp;mkevt=1&amp;customid=checklist-xlsx","Find on eBay")</f>
        <v>Find on eBay</v>
      </c>
    </row>
    <row r="1232">
      <c r="A1232" t="inlineStr">
        <is>
          <t xml:space="preserve">AA-25</t>
        </is>
      </c>
      <c r="B1232" t="inlineStr">
        <is>
          <t xml:space="preserve">Manny Machado</t>
        </is>
      </c>
      <c r="C1232" t="inlineStr">
        <is>
          <t xml:space="preserve">San Diego Padres</t>
        </is>
      </c>
      <c r="D1232" t="inlineStr">
        <is>
          <t xml:space="preserve">Autumn Ascensions</t>
        </is>
      </c>
      <c r="F1232" t="str">
        <f>HYPERLINK("https://www.ebay.com/sch/i.html?_nkw=2026+Topps+Chrome+Update+Manny+Machado+AA-25&amp;mkcid=1&amp;mkrid=711-53200-19255-0&amp;siteid=0&amp;campid=5339157451&amp;toolid=10001&amp;mkevt=1&amp;customid=checklist-xlsx","Find on eBay")</f>
        <v>Find on eBay</v>
      </c>
    </row>
    <row r="1233">
      <c r="A1233" t="inlineStr">
        <is>
          <t xml:space="preserve">AA-26</t>
        </is>
      </c>
      <c r="B1233" t="inlineStr">
        <is>
          <t xml:space="preserve">Julio Rodríguez</t>
        </is>
      </c>
      <c r="C1233" t="inlineStr">
        <is>
          <t xml:space="preserve">Seattle Mariners</t>
        </is>
      </c>
      <c r="D1233" t="inlineStr">
        <is>
          <t xml:space="preserve">Autumn Ascensions</t>
        </is>
      </c>
      <c r="F1233" t="str">
        <f>HYPERLINK("https://www.ebay.com/sch/i.html?_nkw=2026+Topps+Chrome+Update+Julio+Rodr%C3%ADguez+AA-26&amp;mkcid=1&amp;mkrid=711-53200-19255-0&amp;siteid=0&amp;campid=5339157451&amp;toolid=10001&amp;mkevt=1&amp;customid=checklist-xlsx","Find on eBay")</f>
        <v>Find on eBay</v>
      </c>
    </row>
    <row r="1234">
      <c r="A1234" t="inlineStr">
        <is>
          <t xml:space="preserve">AA-27</t>
        </is>
      </c>
      <c r="B1234" t="inlineStr">
        <is>
          <t xml:space="preserve">Kazuma Okamoto</t>
        </is>
      </c>
      <c r="C1234" t="inlineStr">
        <is>
          <t xml:space="preserve">Toronto Blue Jays</t>
        </is>
      </c>
      <c r="D1234" t="inlineStr">
        <is>
          <t xml:space="preserve">Autumn Ascensions</t>
        </is>
      </c>
      <c r="F1234" t="str">
        <f>HYPERLINK("https://www.ebay.com/sch/i.html?_nkw=2026+Topps+Chrome+Update+Kazuma+Okamoto+AA-27&amp;mkcid=1&amp;mkrid=711-53200-19255-0&amp;siteid=0&amp;campid=5339157451&amp;toolid=10001&amp;mkevt=1&amp;customid=checklist-xlsx","Find on eBay")</f>
        <v>Find on eBay</v>
      </c>
    </row>
    <row r="1235">
      <c r="A1235" t="inlineStr">
        <is>
          <t xml:space="preserve">AA-28</t>
        </is>
      </c>
      <c r="B1235" t="inlineStr">
        <is>
          <t xml:space="preserve">Freddie Freeman</t>
        </is>
      </c>
      <c r="C1235" t="inlineStr">
        <is>
          <t xml:space="preserve">Los Angeles Dodgers</t>
        </is>
      </c>
      <c r="D1235" t="inlineStr">
        <is>
          <t xml:space="preserve">Autumn Ascensions</t>
        </is>
      </c>
      <c r="F1235" t="str">
        <f>HYPERLINK("https://www.ebay.com/sch/i.html?_nkw=2026+Topps+Chrome+Update+Freddie+Freeman+AA-28&amp;mkcid=1&amp;mkrid=711-53200-19255-0&amp;siteid=0&amp;campid=5339157451&amp;toolid=10001&amp;mkevt=1&amp;customid=checklist-xlsx","Find on eBay")</f>
        <v>Find on eBay</v>
      </c>
    </row>
    <row r="1236">
      <c r="A1236" t="inlineStr">
        <is>
          <t xml:space="preserve">AA-29</t>
        </is>
      </c>
      <c r="B1236" t="inlineStr">
        <is>
          <t xml:space="preserve">Alex Bregman</t>
        </is>
      </c>
      <c r="C1236" t="inlineStr">
        <is>
          <t xml:space="preserve">Chicago Cubs</t>
        </is>
      </c>
      <c r="D1236" t="inlineStr">
        <is>
          <t xml:space="preserve">Autumn Ascensions</t>
        </is>
      </c>
      <c r="F1236" t="str">
        <f>HYPERLINK("https://www.ebay.com/sch/i.html?_nkw=2026+Topps+Chrome+Update+Alex+Bregman+AA-29&amp;mkcid=1&amp;mkrid=711-53200-19255-0&amp;siteid=0&amp;campid=5339157451&amp;toolid=10001&amp;mkevt=1&amp;customid=checklist-xlsx","Find on eBay")</f>
        <v>Find on eBay</v>
      </c>
    </row>
    <row r="1237">
      <c r="A1237" t="inlineStr">
        <is>
          <t xml:space="preserve">AA-30</t>
        </is>
      </c>
      <c r="B1237" t="inlineStr">
        <is>
          <t xml:space="preserve">George Springer</t>
        </is>
      </c>
      <c r="C1237" t="inlineStr">
        <is>
          <t xml:space="preserve">Toronto Blue Jays</t>
        </is>
      </c>
      <c r="D1237" t="inlineStr">
        <is>
          <t xml:space="preserve">Autumn Ascensions</t>
        </is>
      </c>
      <c r="F1237" t="str">
        <f>HYPERLINK("https://www.ebay.com/sch/i.html?_nkw=2026+Topps+Chrome+Update+George+Springer+AA-30&amp;mkcid=1&amp;mkrid=711-53200-19255-0&amp;siteid=0&amp;campid=5339157451&amp;toolid=10001&amp;mkevt=1&amp;customid=checklist-xlsx","Find on eBay")</f>
        <v>Find on eBay</v>
      </c>
    </row>
    <row r="1238">
      <c r="A1238" t="inlineStr">
        <is>
          <t xml:space="preserve">CT-1</t>
        </is>
      </c>
      <c r="B1238" t="inlineStr">
        <is>
          <t xml:space="preserve">Munetaka Murakami</t>
        </is>
      </c>
      <c r="C1238" t="inlineStr">
        <is>
          <t xml:space="preserve">Chicago White Sox</t>
        </is>
      </c>
      <c r="D1238" t="inlineStr">
        <is>
          <t xml:space="preserve">Celebracion</t>
        </is>
      </c>
      <c r="F1238" t="str">
        <f>HYPERLINK("https://www.ebay.com/sch/i.html?_nkw=2026+Topps+Chrome+Update+Munetaka+Murakami+CT-1&amp;mkcid=1&amp;mkrid=711-53200-19255-0&amp;siteid=0&amp;campid=5339157451&amp;toolid=10001&amp;mkevt=1&amp;customid=checklist-xlsx","Find on eBay")</f>
        <v>Find on eBay</v>
      </c>
    </row>
    <row r="1239">
      <c r="A1239" t="inlineStr">
        <is>
          <t xml:space="preserve">CT-2</t>
        </is>
      </c>
      <c r="B1239" t="inlineStr">
        <is>
          <t xml:space="preserve">Travis Bazzana</t>
        </is>
      </c>
      <c r="C1239" t="inlineStr">
        <is>
          <t xml:space="preserve">Cleveland Guardians</t>
        </is>
      </c>
      <c r="D1239" t="inlineStr">
        <is>
          <t xml:space="preserve">Celebracion</t>
        </is>
      </c>
      <c r="F1239" t="str">
        <f>HYPERLINK("https://www.ebay.com/sch/i.html?_nkw=2026+Topps+Chrome+Update+Travis+Bazzana+CT-2&amp;mkcid=1&amp;mkrid=711-53200-19255-0&amp;siteid=0&amp;campid=5339157451&amp;toolid=10001&amp;mkevt=1&amp;customid=checklist-xlsx","Find on eBay")</f>
        <v>Find on eBay</v>
      </c>
    </row>
    <row r="1240">
      <c r="A1240" t="inlineStr">
        <is>
          <t xml:space="preserve">CT-3</t>
        </is>
      </c>
      <c r="B1240" t="inlineStr">
        <is>
          <t xml:space="preserve">JJ Wetherholt</t>
        </is>
      </c>
      <c r="C1240" t="inlineStr">
        <is>
          <t xml:space="preserve">St. Louis Cardinals</t>
        </is>
      </c>
      <c r="D1240" t="inlineStr">
        <is>
          <t xml:space="preserve">Celebracion</t>
        </is>
      </c>
      <c r="F1240" t="str">
        <f>HYPERLINK("https://www.ebay.com/sch/i.html?_nkw=2026+Topps+Chrome+Update+JJ+Wetherholt+CT-3&amp;mkcid=1&amp;mkrid=711-53200-19255-0&amp;siteid=0&amp;campid=5339157451&amp;toolid=10001&amp;mkevt=1&amp;customid=checklist-xlsx","Find on eBay")</f>
        <v>Find on eBay</v>
      </c>
    </row>
    <row r="1241">
      <c r="A1241" t="inlineStr">
        <is>
          <t xml:space="preserve">CT-4</t>
        </is>
      </c>
      <c r="B1241" t="inlineStr">
        <is>
          <t xml:space="preserve">Kevin McGonigle</t>
        </is>
      </c>
      <c r="C1241" t="inlineStr">
        <is>
          <t xml:space="preserve">Detroit Tigers</t>
        </is>
      </c>
      <c r="D1241" t="inlineStr">
        <is>
          <t xml:space="preserve">Celebracion</t>
        </is>
      </c>
      <c r="F1241" t="str">
        <f>HYPERLINK("https://www.ebay.com/sch/i.html?_nkw=2026+Topps+Chrome+Update+Kevin+McGonigle+CT-4&amp;mkcid=1&amp;mkrid=711-53200-19255-0&amp;siteid=0&amp;campid=5339157451&amp;toolid=10001&amp;mkevt=1&amp;customid=checklist-xlsx","Find on eBay")</f>
        <v>Find on eBay</v>
      </c>
    </row>
    <row r="1242">
      <c r="A1242" t="inlineStr">
        <is>
          <t xml:space="preserve">CT-5</t>
        </is>
      </c>
      <c r="B1242" t="inlineStr">
        <is>
          <t xml:space="preserve">Chase DeLauter</t>
        </is>
      </c>
      <c r="C1242" t="inlineStr">
        <is>
          <t xml:space="preserve">Cleveland Guardians</t>
        </is>
      </c>
      <c r="D1242" t="inlineStr">
        <is>
          <t xml:space="preserve">Celebracion</t>
        </is>
      </c>
      <c r="F1242" t="str">
        <f>HYPERLINK("https://www.ebay.com/sch/i.html?_nkw=2026+Topps+Chrome+Update+Chase+DeLauter+CT-5&amp;mkcid=1&amp;mkrid=711-53200-19255-0&amp;siteid=0&amp;campid=5339157451&amp;toolid=10001&amp;mkevt=1&amp;customid=checklist-xlsx","Find on eBay")</f>
        <v>Find on eBay</v>
      </c>
    </row>
    <row r="1243">
      <c r="A1243" t="inlineStr">
        <is>
          <t xml:space="preserve">CT-6</t>
        </is>
      </c>
      <c r="B1243" t="inlineStr">
        <is>
          <t xml:space="preserve">Konnor Griffin</t>
        </is>
      </c>
      <c r="C1243" t="inlineStr">
        <is>
          <t xml:space="preserve">Pittsburgh Pirates</t>
        </is>
      </c>
      <c r="D1243" t="inlineStr">
        <is>
          <t xml:space="preserve">Celebracion</t>
        </is>
      </c>
      <c r="F1243" t="str">
        <f>HYPERLINK("https://www.ebay.com/sch/i.html?_nkw=2026+Topps+Chrome+Update+Konnor+Griffin+CT-6&amp;mkcid=1&amp;mkrid=711-53200-19255-0&amp;siteid=0&amp;campid=5339157451&amp;toolid=10001&amp;mkevt=1&amp;customid=checklist-xlsx","Find on eBay")</f>
        <v>Find on eBay</v>
      </c>
    </row>
    <row r="1244">
      <c r="A1244" t="inlineStr">
        <is>
          <t xml:space="preserve">CT-7</t>
        </is>
      </c>
      <c r="B1244" t="inlineStr">
        <is>
          <t xml:space="preserve">Sal Stewart</t>
        </is>
      </c>
      <c r="C1244" t="inlineStr">
        <is>
          <t xml:space="preserve">Cincinnati Reds</t>
        </is>
      </c>
      <c r="D1244" t="inlineStr">
        <is>
          <t xml:space="preserve">Celebracion</t>
        </is>
      </c>
      <c r="F1244" t="str">
        <f>HYPERLINK("https://www.ebay.com/sch/i.html?_nkw=2026+Topps+Chrome+Update+Sal+Stewart+CT-7&amp;mkcid=1&amp;mkrid=711-53200-19255-0&amp;siteid=0&amp;campid=5339157451&amp;toolid=10001&amp;mkevt=1&amp;customid=checklist-xlsx","Find on eBay")</f>
        <v>Find on eBay</v>
      </c>
    </row>
    <row r="1245">
      <c r="A1245" t="inlineStr">
        <is>
          <t xml:space="preserve">CT-8</t>
        </is>
      </c>
      <c r="B1245" t="inlineStr">
        <is>
          <t xml:space="preserve">Nick Kurtz</t>
        </is>
      </c>
      <c r="C1245" t="inlineStr">
        <is>
          <t xml:space="preserve">Athletics</t>
        </is>
      </c>
      <c r="D1245" t="inlineStr">
        <is>
          <t xml:space="preserve">Celebracion</t>
        </is>
      </c>
      <c r="F1245" t="str">
        <f>HYPERLINK("https://www.ebay.com/sch/i.html?_nkw=2026+Topps+Chrome+Update+Nick+Kurtz+CT-8&amp;mkcid=1&amp;mkrid=711-53200-19255-0&amp;siteid=0&amp;campid=5339157451&amp;toolid=10001&amp;mkevt=1&amp;customid=checklist-xlsx","Find on eBay")</f>
        <v>Find on eBay</v>
      </c>
    </row>
    <row r="1246">
      <c r="A1246" t="inlineStr">
        <is>
          <t xml:space="preserve">CT-9</t>
        </is>
      </c>
      <c r="B1246" t="inlineStr">
        <is>
          <t xml:space="preserve">Paul Skenes</t>
        </is>
      </c>
      <c r="C1246" t="inlineStr">
        <is>
          <t xml:space="preserve">Pittsburgh Pirates</t>
        </is>
      </c>
      <c r="D1246" t="inlineStr">
        <is>
          <t xml:space="preserve">Celebracion</t>
        </is>
      </c>
      <c r="F1246" t="str">
        <f>HYPERLINK("https://www.ebay.com/sch/i.html?_nkw=2026+Topps+Chrome+Update+Paul+Skenes+CT-9&amp;mkcid=1&amp;mkrid=711-53200-19255-0&amp;siteid=0&amp;campid=5339157451&amp;toolid=10001&amp;mkevt=1&amp;customid=checklist-xlsx","Find on eBay")</f>
        <v>Find on eBay</v>
      </c>
    </row>
    <row r="1247">
      <c r="A1247" t="inlineStr">
        <is>
          <t xml:space="preserve">CT-10</t>
        </is>
      </c>
      <c r="B1247" t="inlineStr">
        <is>
          <t xml:space="preserve">Ronald Acuña Jr.</t>
        </is>
      </c>
      <c r="C1247" t="inlineStr">
        <is>
          <t xml:space="preserve">Atlanta Braves</t>
        </is>
      </c>
      <c r="D1247" t="inlineStr">
        <is>
          <t xml:space="preserve">Celebracion</t>
        </is>
      </c>
      <c r="F1247" t="str">
        <f>HYPERLINK("https://www.ebay.com/sch/i.html?_nkw=2026+Topps+Chrome+Update+Ronald+Acu%C3%B1a+Jr.+CT-10&amp;mkcid=1&amp;mkrid=711-53200-19255-0&amp;siteid=0&amp;campid=5339157451&amp;toolid=10001&amp;mkevt=1&amp;customid=checklist-xlsx","Find on eBay")</f>
        <v>Find on eBay</v>
      </c>
    </row>
    <row r="1248">
      <c r="A1248" t="inlineStr">
        <is>
          <t xml:space="preserve">CT-11</t>
        </is>
      </c>
      <c r="B1248" t="inlineStr">
        <is>
          <t xml:space="preserve">Yordan Alvarez</t>
        </is>
      </c>
      <c r="C1248" t="inlineStr">
        <is>
          <t xml:space="preserve">Houston Astros</t>
        </is>
      </c>
      <c r="D1248" t="inlineStr">
        <is>
          <t xml:space="preserve">Celebracion</t>
        </is>
      </c>
      <c r="F1248" t="str">
        <f>HYPERLINK("https://www.ebay.com/sch/i.html?_nkw=2026+Topps+Chrome+Update+Yordan+Alvarez+CT-11&amp;mkcid=1&amp;mkrid=711-53200-19255-0&amp;siteid=0&amp;campid=5339157451&amp;toolid=10001&amp;mkevt=1&amp;customid=checklist-xlsx","Find on eBay")</f>
        <v>Find on eBay</v>
      </c>
    </row>
    <row r="1249">
      <c r="A1249" t="inlineStr">
        <is>
          <t xml:space="preserve">CT-12</t>
        </is>
      </c>
      <c r="B1249" t="inlineStr">
        <is>
          <t xml:space="preserve">Bryce Harper</t>
        </is>
      </c>
      <c r="C1249" t="inlineStr">
        <is>
          <t xml:space="preserve">Philadelphia Phillies</t>
        </is>
      </c>
      <c r="D1249" t="inlineStr">
        <is>
          <t xml:space="preserve">Celebracion</t>
        </is>
      </c>
      <c r="F1249" t="str">
        <f>HYPERLINK("https://www.ebay.com/sch/i.html?_nkw=2026+Topps+Chrome+Update+Bryce+Harper+CT-12&amp;mkcid=1&amp;mkrid=711-53200-19255-0&amp;siteid=0&amp;campid=5339157451&amp;toolid=10001&amp;mkevt=1&amp;customid=checklist-xlsx","Find on eBay")</f>
        <v>Find on eBay</v>
      </c>
    </row>
    <row r="1250">
      <c r="A1250" t="inlineStr">
        <is>
          <t xml:space="preserve">CT-13</t>
        </is>
      </c>
      <c r="B1250" t="inlineStr">
        <is>
          <t xml:space="preserve">Aaron Judge</t>
        </is>
      </c>
      <c r="C1250" t="inlineStr">
        <is>
          <t xml:space="preserve">New York Yankees</t>
        </is>
      </c>
      <c r="D1250" t="inlineStr">
        <is>
          <t xml:space="preserve">Celebracion</t>
        </is>
      </c>
      <c r="F1250" t="str">
        <f>HYPERLINK("https://www.ebay.com/sch/i.html?_nkw=2026+Topps+Chrome+Update+Aaron+Judge+CT-13&amp;mkcid=1&amp;mkrid=711-53200-19255-0&amp;siteid=0&amp;campid=5339157451&amp;toolid=10001&amp;mkevt=1&amp;customid=checklist-xlsx","Find on eBay")</f>
        <v>Find on eBay</v>
      </c>
    </row>
    <row r="1251">
      <c r="A1251" t="inlineStr">
        <is>
          <t xml:space="preserve">CT-14</t>
        </is>
      </c>
      <c r="B1251" t="inlineStr">
        <is>
          <t xml:space="preserve">Shohei Ohtani</t>
        </is>
      </c>
      <c r="C1251" t="inlineStr">
        <is>
          <t xml:space="preserve">Los Angeles Dodgers</t>
        </is>
      </c>
      <c r="D1251" t="inlineStr">
        <is>
          <t xml:space="preserve">Celebracion</t>
        </is>
      </c>
      <c r="F1251" t="str">
        <f>HYPERLINK("https://www.ebay.com/sch/i.html?_nkw=2026+Topps+Chrome+Update+Shohei+Ohtani+CT-14&amp;mkcid=1&amp;mkrid=711-53200-19255-0&amp;siteid=0&amp;campid=5339157451&amp;toolid=10001&amp;mkevt=1&amp;customid=checklist-xlsx","Find on eBay")</f>
        <v>Find on eBay</v>
      </c>
    </row>
    <row r="1252">
      <c r="A1252" t="inlineStr">
        <is>
          <t xml:space="preserve">CT-15</t>
        </is>
      </c>
      <c r="B1252" t="inlineStr">
        <is>
          <t xml:space="preserve">Julio Rodríguez</t>
        </is>
      </c>
      <c r="C1252" t="inlineStr">
        <is>
          <t xml:space="preserve">Seattle Mariners</t>
        </is>
      </c>
      <c r="D1252" t="inlineStr">
        <is>
          <t xml:space="preserve">Celebracion</t>
        </is>
      </c>
      <c r="F1252" t="str">
        <f>HYPERLINK("https://www.ebay.com/sch/i.html?_nkw=2026+Topps+Chrome+Update+Julio+Rodr%C3%ADguez+CT-15&amp;mkcid=1&amp;mkrid=711-53200-19255-0&amp;siteid=0&amp;campid=5339157451&amp;toolid=10001&amp;mkevt=1&amp;customid=checklist-xlsx","Find on eBay")</f>
        <v>Find on eBay</v>
      </c>
    </row>
    <row r="1253">
      <c r="A1253" t="inlineStr">
        <is>
          <t xml:space="preserve">CT-16</t>
        </is>
      </c>
      <c r="B1253" t="inlineStr">
        <is>
          <t xml:space="preserve">Kyle Schwarber</t>
        </is>
      </c>
      <c r="C1253" t="inlineStr">
        <is>
          <t xml:space="preserve">Philadelphia Phillies</t>
        </is>
      </c>
      <c r="D1253" t="inlineStr">
        <is>
          <t xml:space="preserve">Celebracion</t>
        </is>
      </c>
      <c r="F1253" t="str">
        <f>HYPERLINK("https://www.ebay.com/sch/i.html?_nkw=2026+Topps+Chrome+Update+Kyle+Schwarber+CT-16&amp;mkcid=1&amp;mkrid=711-53200-19255-0&amp;siteid=0&amp;campid=5339157451&amp;toolid=10001&amp;mkevt=1&amp;customid=checklist-xlsx","Find on eBay")</f>
        <v>Find on eBay</v>
      </c>
    </row>
    <row r="1254">
      <c r="A1254" t="inlineStr">
        <is>
          <t xml:space="preserve">CT-17</t>
        </is>
      </c>
      <c r="B1254" t="inlineStr">
        <is>
          <t xml:space="preserve">Juan Soto</t>
        </is>
      </c>
      <c r="C1254" t="inlineStr">
        <is>
          <t xml:space="preserve">New York Mets</t>
        </is>
      </c>
      <c r="D1254" t="inlineStr">
        <is>
          <t xml:space="preserve">Celebracion</t>
        </is>
      </c>
      <c r="F1254" t="str">
        <f>HYPERLINK("https://www.ebay.com/sch/i.html?_nkw=2026+Topps+Chrome+Update+Juan+Soto+CT-17&amp;mkcid=1&amp;mkrid=711-53200-19255-0&amp;siteid=0&amp;campid=5339157451&amp;toolid=10001&amp;mkevt=1&amp;customid=checklist-xlsx","Find on eBay")</f>
        <v>Find on eBay</v>
      </c>
    </row>
    <row r="1255">
      <c r="A1255" t="inlineStr">
        <is>
          <t xml:space="preserve">CT-18</t>
        </is>
      </c>
      <c r="B1255" t="inlineStr">
        <is>
          <t xml:space="preserve">Roman Anthony</t>
        </is>
      </c>
      <c r="C1255" t="inlineStr">
        <is>
          <t xml:space="preserve">Boston Red Sox</t>
        </is>
      </c>
      <c r="D1255" t="inlineStr">
        <is>
          <t xml:space="preserve">Celebracion</t>
        </is>
      </c>
      <c r="F1255" t="str">
        <f>HYPERLINK("https://www.ebay.com/sch/i.html?_nkw=2026+Topps+Chrome+Update+Roman+Anthony+CT-18&amp;mkcid=1&amp;mkrid=711-53200-19255-0&amp;siteid=0&amp;campid=5339157451&amp;toolid=10001&amp;mkevt=1&amp;customid=checklist-xlsx","Find on eBay")</f>
        <v>Find on eBay</v>
      </c>
    </row>
    <row r="1256">
      <c r="A1256" t="inlineStr">
        <is>
          <t xml:space="preserve">CT-19</t>
        </is>
      </c>
      <c r="B1256" t="inlineStr">
        <is>
          <t xml:space="preserve">Mike Trout</t>
        </is>
      </c>
      <c r="C1256" t="inlineStr">
        <is>
          <t xml:space="preserve">Los Angeles Angels</t>
        </is>
      </c>
      <c r="D1256" t="inlineStr">
        <is>
          <t xml:space="preserve">Celebracion</t>
        </is>
      </c>
      <c r="F1256" t="str">
        <f>HYPERLINK("https://www.ebay.com/sch/i.html?_nkw=2026+Topps+Chrome+Update+Mike+Trout+CT-19&amp;mkcid=1&amp;mkrid=711-53200-19255-0&amp;siteid=0&amp;campid=5339157451&amp;toolid=10001&amp;mkevt=1&amp;customid=checklist-xlsx","Find on eBay")</f>
        <v>Find on eBay</v>
      </c>
    </row>
    <row r="1257">
      <c r="A1257" t="inlineStr">
        <is>
          <t xml:space="preserve">CT-20</t>
        </is>
      </c>
      <c r="B1257" t="inlineStr">
        <is>
          <t xml:space="preserve">Bobby Witt Jr.</t>
        </is>
      </c>
      <c r="C1257" t="inlineStr">
        <is>
          <t xml:space="preserve">Kansas City Royals</t>
        </is>
      </c>
      <c r="D1257" t="inlineStr">
        <is>
          <t xml:space="preserve">Celebracion</t>
        </is>
      </c>
      <c r="F1257" t="str">
        <f>HYPERLINK("https://www.ebay.com/sch/i.html?_nkw=2026+Topps+Chrome+Update+Bobby+Witt+Jr.+CT-20&amp;mkcid=1&amp;mkrid=711-53200-19255-0&amp;siteid=0&amp;campid=5339157451&amp;toolid=10001&amp;mkevt=1&amp;customid=checklist-xlsx","Find on eBay")</f>
        <v>Find on eBay</v>
      </c>
    </row>
    <row r="1258">
      <c r="A1258" t="inlineStr">
        <is>
          <t xml:space="preserve">CC-1</t>
        </is>
      </c>
      <c r="B1258" t="inlineStr">
        <is>
          <t xml:space="preserve">JJ Wetherholt</t>
        </is>
      </c>
      <c r="C1258" t="inlineStr">
        <is>
          <t xml:space="preserve">St. Louis Cardinals</t>
        </is>
      </c>
      <c r="D1258" t="inlineStr">
        <is>
          <t xml:space="preserve">Chromatic Cornerstones</t>
        </is>
      </c>
      <c r="F1258" t="str">
        <f>HYPERLINK("https://www.ebay.com/sch/i.html?_nkw=2026+Topps+Chrome+Update+JJ+Wetherholt+CC-1&amp;mkcid=1&amp;mkrid=711-53200-19255-0&amp;siteid=0&amp;campid=5339157451&amp;toolid=10001&amp;mkevt=1&amp;customid=checklist-xlsx","Find on eBay")</f>
        <v>Find on eBay</v>
      </c>
    </row>
    <row r="1259">
      <c r="A1259" t="inlineStr">
        <is>
          <t xml:space="preserve">CC-2</t>
        </is>
      </c>
      <c r="B1259" t="inlineStr">
        <is>
          <t xml:space="preserve">Kevin McGonigle</t>
        </is>
      </c>
      <c r="C1259" t="inlineStr">
        <is>
          <t xml:space="preserve">Detroit Tigers</t>
        </is>
      </c>
      <c r="D1259" t="inlineStr">
        <is>
          <t xml:space="preserve">Chromatic Cornerstones</t>
        </is>
      </c>
      <c r="F1259" t="str">
        <f>HYPERLINK("https://www.ebay.com/sch/i.html?_nkw=2026+Topps+Chrome+Update+Kevin+McGonigle+CC-2&amp;mkcid=1&amp;mkrid=711-53200-19255-0&amp;siteid=0&amp;campid=5339157451&amp;toolid=10001&amp;mkevt=1&amp;customid=checklist-xlsx","Find on eBay")</f>
        <v>Find on eBay</v>
      </c>
    </row>
    <row r="1260">
      <c r="A1260" t="inlineStr">
        <is>
          <t xml:space="preserve">CC-3</t>
        </is>
      </c>
      <c r="B1260" t="inlineStr">
        <is>
          <t xml:space="preserve">Konnor Griffin</t>
        </is>
      </c>
      <c r="C1260" t="inlineStr">
        <is>
          <t xml:space="preserve">Pittsburgh Pirates</t>
        </is>
      </c>
      <c r="D1260" t="inlineStr">
        <is>
          <t xml:space="preserve">Chromatic Cornerstones</t>
        </is>
      </c>
      <c r="F1260" t="str">
        <f>HYPERLINK("https://www.ebay.com/sch/i.html?_nkw=2026+Topps+Chrome+Update+Konnor+Griffin+CC-3&amp;mkcid=1&amp;mkrid=711-53200-19255-0&amp;siteid=0&amp;campid=5339157451&amp;toolid=10001&amp;mkevt=1&amp;customid=checklist-xlsx","Find on eBay")</f>
        <v>Find on eBay</v>
      </c>
    </row>
    <row r="1261">
      <c r="A1261" t="inlineStr">
        <is>
          <t xml:space="preserve">CC-4</t>
        </is>
      </c>
      <c r="B1261" t="inlineStr">
        <is>
          <t xml:space="preserve">Travis Bazzana</t>
        </is>
      </c>
      <c r="C1261" t="inlineStr">
        <is>
          <t xml:space="preserve">Cleveland Guardians</t>
        </is>
      </c>
      <c r="D1261" t="inlineStr">
        <is>
          <t xml:space="preserve">Chromatic Cornerstones</t>
        </is>
      </c>
      <c r="F1261" t="str">
        <f>HYPERLINK("https://www.ebay.com/sch/i.html?_nkw=2026+Topps+Chrome+Update+Travis+Bazzana+CC-4&amp;mkcid=1&amp;mkrid=711-53200-19255-0&amp;siteid=0&amp;campid=5339157451&amp;toolid=10001&amp;mkevt=1&amp;customid=checklist-xlsx","Find on eBay")</f>
        <v>Find on eBay</v>
      </c>
    </row>
    <row r="1262">
      <c r="A1262" t="inlineStr">
        <is>
          <t xml:space="preserve">CC-5</t>
        </is>
      </c>
      <c r="B1262" t="inlineStr">
        <is>
          <t xml:space="preserve">Munetaka Murakami</t>
        </is>
      </c>
      <c r="C1262" t="inlineStr">
        <is>
          <t xml:space="preserve">Chicago White Sox</t>
        </is>
      </c>
      <c r="D1262" t="inlineStr">
        <is>
          <t xml:space="preserve">Chromatic Cornerstones</t>
        </is>
      </c>
      <c r="F1262" t="str">
        <f>HYPERLINK("https://www.ebay.com/sch/i.html?_nkw=2026+Topps+Chrome+Update+Munetaka+Murakami+CC-5&amp;mkcid=1&amp;mkrid=711-53200-19255-0&amp;siteid=0&amp;campid=5339157451&amp;toolid=10001&amp;mkevt=1&amp;customid=checklist-xlsx","Find on eBay")</f>
        <v>Find on eBay</v>
      </c>
    </row>
    <row r="1263">
      <c r="A1263" t="inlineStr">
        <is>
          <t xml:space="preserve">CC-6</t>
        </is>
      </c>
      <c r="B1263" t="inlineStr">
        <is>
          <t xml:space="preserve">Ben Rice</t>
        </is>
      </c>
      <c r="C1263" t="inlineStr">
        <is>
          <t xml:space="preserve">New York Yankees</t>
        </is>
      </c>
      <c r="D1263" t="inlineStr">
        <is>
          <t xml:space="preserve">Chromatic Cornerstones</t>
        </is>
      </c>
      <c r="F1263" t="str">
        <f>HYPERLINK("https://www.ebay.com/sch/i.html?_nkw=2026+Topps+Chrome+Update+Ben+Rice+CC-6&amp;mkcid=1&amp;mkrid=711-53200-19255-0&amp;siteid=0&amp;campid=5339157451&amp;toolid=10001&amp;mkevt=1&amp;customid=checklist-xlsx","Find on eBay")</f>
        <v>Find on eBay</v>
      </c>
    </row>
    <row r="1264">
      <c r="A1264" t="inlineStr">
        <is>
          <t xml:space="preserve">CC-7</t>
        </is>
      </c>
      <c r="B1264" t="inlineStr">
        <is>
          <t xml:space="preserve">Nick Kurtz</t>
        </is>
      </c>
      <c r="C1264" t="inlineStr">
        <is>
          <t xml:space="preserve">Athletics</t>
        </is>
      </c>
      <c r="D1264" t="inlineStr">
        <is>
          <t xml:space="preserve">Chromatic Cornerstones</t>
        </is>
      </c>
      <c r="F1264" t="str">
        <f>HYPERLINK("https://www.ebay.com/sch/i.html?_nkw=2026+Topps+Chrome+Update+Nick+Kurtz+CC-7&amp;mkcid=1&amp;mkrid=711-53200-19255-0&amp;siteid=0&amp;campid=5339157451&amp;toolid=10001&amp;mkevt=1&amp;customid=checklist-xlsx","Find on eBay")</f>
        <v>Find on eBay</v>
      </c>
    </row>
    <row r="1265">
      <c r="A1265" t="inlineStr">
        <is>
          <t xml:space="preserve">CC-8</t>
        </is>
      </c>
      <c r="B1265" t="inlineStr">
        <is>
          <t xml:space="preserve">Jacob Wilson</t>
        </is>
      </c>
      <c r="C1265" t="inlineStr">
        <is>
          <t xml:space="preserve">Athletics</t>
        </is>
      </c>
      <c r="D1265" t="inlineStr">
        <is>
          <t xml:space="preserve">Chromatic Cornerstones</t>
        </is>
      </c>
      <c r="F1265" t="str">
        <f>HYPERLINK("https://www.ebay.com/sch/i.html?_nkw=2026+Topps+Chrome+Update+Jacob+Wilson+CC-8&amp;mkcid=1&amp;mkrid=711-53200-19255-0&amp;siteid=0&amp;campid=5339157451&amp;toolid=10001&amp;mkevt=1&amp;customid=checklist-xlsx","Find on eBay")</f>
        <v>Find on eBay</v>
      </c>
    </row>
    <row r="1266">
      <c r="A1266" t="inlineStr">
        <is>
          <t xml:space="preserve">CC-9</t>
        </is>
      </c>
      <c r="B1266" t="inlineStr">
        <is>
          <t xml:space="preserve">Roman Anthony</t>
        </is>
      </c>
      <c r="C1266" t="inlineStr">
        <is>
          <t xml:space="preserve">Boston Red Sox</t>
        </is>
      </c>
      <c r="D1266" t="inlineStr">
        <is>
          <t xml:space="preserve">Chromatic Cornerstones</t>
        </is>
      </c>
      <c r="F1266" t="str">
        <f>HYPERLINK("https://www.ebay.com/sch/i.html?_nkw=2026+Topps+Chrome+Update+Roman+Anthony+CC-9&amp;mkcid=1&amp;mkrid=711-53200-19255-0&amp;siteid=0&amp;campid=5339157451&amp;toolid=10001&amp;mkevt=1&amp;customid=checklist-xlsx","Find on eBay")</f>
        <v>Find on eBay</v>
      </c>
    </row>
    <row r="1267">
      <c r="A1267" t="inlineStr">
        <is>
          <t xml:space="preserve">CC-10</t>
        </is>
      </c>
      <c r="B1267" t="inlineStr">
        <is>
          <t xml:space="preserve">Cam Schlittler</t>
        </is>
      </c>
      <c r="C1267" t="inlineStr">
        <is>
          <t xml:space="preserve">New York Yankees</t>
        </is>
      </c>
      <c r="D1267" t="inlineStr">
        <is>
          <t xml:space="preserve">Chromatic Cornerstones</t>
        </is>
      </c>
      <c r="F1267" t="str">
        <f>HYPERLINK("https://www.ebay.com/sch/i.html?_nkw=2026+Topps+Chrome+Update+Cam+Schlittler+CC-10&amp;mkcid=1&amp;mkrid=711-53200-19255-0&amp;siteid=0&amp;campid=5339157451&amp;toolid=10001&amp;mkevt=1&amp;customid=checklist-xlsx","Find on eBay")</f>
        <v>Find on eBay</v>
      </c>
    </row>
    <row r="1268">
      <c r="A1268" t="inlineStr">
        <is>
          <t xml:space="preserve">CC-11</t>
        </is>
      </c>
      <c r="B1268" t="inlineStr">
        <is>
          <t xml:space="preserve">Nolan McLean</t>
        </is>
      </c>
      <c r="C1268" t="inlineStr">
        <is>
          <t xml:space="preserve">New York Mets</t>
        </is>
      </c>
      <c r="D1268" t="inlineStr">
        <is>
          <t xml:space="preserve">Chromatic Cornerstones</t>
        </is>
      </c>
      <c r="F1268" t="str">
        <f>HYPERLINK("https://www.ebay.com/sch/i.html?_nkw=2026+Topps+Chrome+Update+Nolan+McLean+CC-11&amp;mkcid=1&amp;mkrid=711-53200-19255-0&amp;siteid=0&amp;campid=5339157451&amp;toolid=10001&amp;mkevt=1&amp;customid=checklist-xlsx","Find on eBay")</f>
        <v>Find on eBay</v>
      </c>
    </row>
    <row r="1269">
      <c r="A1269" t="inlineStr">
        <is>
          <t xml:space="preserve">CC-12</t>
        </is>
      </c>
      <c r="B1269" t="inlineStr">
        <is>
          <t xml:space="preserve">Sal Stewart</t>
        </is>
      </c>
      <c r="C1269" t="inlineStr">
        <is>
          <t xml:space="preserve">Cincinnati Reds</t>
        </is>
      </c>
      <c r="D1269" t="inlineStr">
        <is>
          <t xml:space="preserve">Chromatic Cornerstones</t>
        </is>
      </c>
      <c r="F1269" t="str">
        <f>HYPERLINK("https://www.ebay.com/sch/i.html?_nkw=2026+Topps+Chrome+Update+Sal+Stewart+CC-12&amp;mkcid=1&amp;mkrid=711-53200-19255-0&amp;siteid=0&amp;campid=5339157451&amp;toolid=10001&amp;mkevt=1&amp;customid=checklist-xlsx","Find on eBay")</f>
        <v>Find on eBay</v>
      </c>
    </row>
    <row r="1270">
      <c r="A1270" t="inlineStr">
        <is>
          <t xml:space="preserve">CC-13</t>
        </is>
      </c>
      <c r="B1270" t="inlineStr">
        <is>
          <t xml:space="preserve">Drake Baldwin</t>
        </is>
      </c>
      <c r="C1270" t="inlineStr">
        <is>
          <t xml:space="preserve">Atlanta Braves</t>
        </is>
      </c>
      <c r="D1270" t="inlineStr">
        <is>
          <t xml:space="preserve">Chromatic Cornerstones</t>
        </is>
      </c>
      <c r="F1270" t="str">
        <f>HYPERLINK("https://www.ebay.com/sch/i.html?_nkw=2026+Topps+Chrome+Update+Drake+Baldwin+CC-13&amp;mkcid=1&amp;mkrid=711-53200-19255-0&amp;siteid=0&amp;campid=5339157451&amp;toolid=10001&amp;mkevt=1&amp;customid=checklist-xlsx","Find on eBay")</f>
        <v>Find on eBay</v>
      </c>
    </row>
    <row r="1271">
      <c r="A1271" t="inlineStr">
        <is>
          <t xml:space="preserve">CC-14</t>
        </is>
      </c>
      <c r="B1271" t="inlineStr">
        <is>
          <t xml:space="preserve">Jordan Walker</t>
        </is>
      </c>
      <c r="C1271" t="inlineStr">
        <is>
          <t xml:space="preserve">St. Louis Cardinals</t>
        </is>
      </c>
      <c r="D1271" t="inlineStr">
        <is>
          <t xml:space="preserve">Chromatic Cornerstones</t>
        </is>
      </c>
      <c r="F1271" t="str">
        <f>HYPERLINK("https://www.ebay.com/sch/i.html?_nkw=2026+Topps+Chrome+Update+Jordan+Walker+CC-14&amp;mkcid=1&amp;mkrid=711-53200-19255-0&amp;siteid=0&amp;campid=5339157451&amp;toolid=10001&amp;mkevt=1&amp;customid=checklist-xlsx","Find on eBay")</f>
        <v>Find on eBay</v>
      </c>
    </row>
    <row r="1272">
      <c r="A1272" t="inlineStr">
        <is>
          <t xml:space="preserve">CC-15</t>
        </is>
      </c>
      <c r="B1272" t="inlineStr">
        <is>
          <t xml:space="preserve">Paul Skenes</t>
        </is>
      </c>
      <c r="C1272" t="inlineStr">
        <is>
          <t xml:space="preserve">Pittsburgh Pirates</t>
        </is>
      </c>
      <c r="D1272" t="inlineStr">
        <is>
          <t xml:space="preserve">Chromatic Cornerstones</t>
        </is>
      </c>
      <c r="F1272" t="str">
        <f>HYPERLINK("https://www.ebay.com/sch/i.html?_nkw=2026+Topps+Chrome+Update+Paul+Skenes+CC-15&amp;mkcid=1&amp;mkrid=711-53200-19255-0&amp;siteid=0&amp;campid=5339157451&amp;toolid=10001&amp;mkevt=1&amp;customid=checklist-xlsx","Find on eBay")</f>
        <v>Find on eBay</v>
      </c>
    </row>
    <row r="1273">
      <c r="A1273" t="inlineStr">
        <is>
          <t xml:space="preserve">CC-16</t>
        </is>
      </c>
      <c r="B1273" t="inlineStr">
        <is>
          <t xml:space="preserve">Junior Caminero</t>
        </is>
      </c>
      <c r="C1273" t="inlineStr">
        <is>
          <t xml:space="preserve">Tampa Bay Rays</t>
        </is>
      </c>
      <c r="D1273" t="inlineStr">
        <is>
          <t xml:space="preserve">Chromatic Cornerstones</t>
        </is>
      </c>
      <c r="F1273" t="str">
        <f>HYPERLINK("https://www.ebay.com/sch/i.html?_nkw=2026+Topps+Chrome+Update+Junior+Caminero+CC-16&amp;mkcid=1&amp;mkrid=711-53200-19255-0&amp;siteid=0&amp;campid=5339157451&amp;toolid=10001&amp;mkevt=1&amp;customid=checklist-xlsx","Find on eBay")</f>
        <v>Find on eBay</v>
      </c>
    </row>
    <row r="1274">
      <c r="A1274" t="inlineStr">
        <is>
          <t xml:space="preserve">CC-17</t>
        </is>
      </c>
      <c r="B1274" t="inlineStr">
        <is>
          <t xml:space="preserve">James Wood</t>
        </is>
      </c>
      <c r="C1274" t="inlineStr">
        <is>
          <t xml:space="preserve">Washington Nationals</t>
        </is>
      </c>
      <c r="D1274" t="inlineStr">
        <is>
          <t xml:space="preserve">Chromatic Cornerstones</t>
        </is>
      </c>
      <c r="F1274" t="str">
        <f>HYPERLINK("https://www.ebay.com/sch/i.html?_nkw=2026+Topps+Chrome+Update+James+Wood+CC-17&amp;mkcid=1&amp;mkrid=711-53200-19255-0&amp;siteid=0&amp;campid=5339157451&amp;toolid=10001&amp;mkevt=1&amp;customid=checklist-xlsx","Find on eBay")</f>
        <v>Find on eBay</v>
      </c>
    </row>
    <row r="1275">
      <c r="A1275" t="inlineStr">
        <is>
          <t xml:space="preserve">CC-18</t>
        </is>
      </c>
      <c r="B1275" t="inlineStr">
        <is>
          <t xml:space="preserve">Trey Yesavage</t>
        </is>
      </c>
      <c r="C1275" t="inlineStr">
        <is>
          <t xml:space="preserve">Toronto Blue Jays</t>
        </is>
      </c>
      <c r="D1275" t="inlineStr">
        <is>
          <t xml:space="preserve">Chromatic Cornerstones</t>
        </is>
      </c>
      <c r="F1275" t="str">
        <f>HYPERLINK("https://www.ebay.com/sch/i.html?_nkw=2026+Topps+Chrome+Update+Trey+Yesavage+CC-18&amp;mkcid=1&amp;mkrid=711-53200-19255-0&amp;siteid=0&amp;campid=5339157451&amp;toolid=10001&amp;mkevt=1&amp;customid=checklist-xlsx","Find on eBay")</f>
        <v>Find on eBay</v>
      </c>
    </row>
    <row r="1276">
      <c r="A1276" t="inlineStr">
        <is>
          <t xml:space="preserve">CC-19</t>
        </is>
      </c>
      <c r="B1276" t="inlineStr">
        <is>
          <t xml:space="preserve">Chase DeLauter</t>
        </is>
      </c>
      <c r="C1276" t="inlineStr">
        <is>
          <t xml:space="preserve">Cleveland Guardians</t>
        </is>
      </c>
      <c r="D1276" t="inlineStr">
        <is>
          <t xml:space="preserve">Chromatic Cornerstones</t>
        </is>
      </c>
      <c r="F1276" t="str">
        <f>HYPERLINK("https://www.ebay.com/sch/i.html?_nkw=2026+Topps+Chrome+Update+Chase+DeLauter+CC-19&amp;mkcid=1&amp;mkrid=711-53200-19255-0&amp;siteid=0&amp;campid=5339157451&amp;toolid=10001&amp;mkevt=1&amp;customid=checklist-xlsx","Find on eBay")</f>
        <v>Find on eBay</v>
      </c>
    </row>
    <row r="1277">
      <c r="A1277" t="inlineStr">
        <is>
          <t xml:space="preserve">CC-20</t>
        </is>
      </c>
      <c r="B1277" t="inlineStr">
        <is>
          <t xml:space="preserve">Jacob Misiorowski</t>
        </is>
      </c>
      <c r="C1277" t="inlineStr">
        <is>
          <t xml:space="preserve">Milwaukee Brewers</t>
        </is>
      </c>
      <c r="D1277" t="inlineStr">
        <is>
          <t xml:space="preserve">Chromatic Cornerstones</t>
        </is>
      </c>
      <c r="F1277" t="str">
        <f>HYPERLINK("https://www.ebay.com/sch/i.html?_nkw=2026+Topps+Chrome+Update+Jacob+Misiorowski+CC-20&amp;mkcid=1&amp;mkrid=711-53200-19255-0&amp;siteid=0&amp;campid=5339157451&amp;toolid=10001&amp;mkevt=1&amp;customid=checklist-xlsx","Find on eBay")</f>
        <v>Find on eBay</v>
      </c>
    </row>
    <row r="1278">
      <c r="A1278" t="inlineStr">
        <is>
          <t xml:space="preserve">CC-21</t>
        </is>
      </c>
      <c r="B1278" t="inlineStr">
        <is>
          <t xml:space="preserve">Jackson Merrill</t>
        </is>
      </c>
      <c r="C1278" t="inlineStr">
        <is>
          <t xml:space="preserve">San Diego Padres</t>
        </is>
      </c>
      <c r="D1278" t="inlineStr">
        <is>
          <t xml:space="preserve">Chromatic Cornerstones</t>
        </is>
      </c>
      <c r="F1278" t="str">
        <f>HYPERLINK("https://www.ebay.com/sch/i.html?_nkw=2026+Topps+Chrome+Update+Jackson+Merrill+CC-21&amp;mkcid=1&amp;mkrid=711-53200-19255-0&amp;siteid=0&amp;campid=5339157451&amp;toolid=10001&amp;mkevt=1&amp;customid=checklist-xlsx","Find on eBay")</f>
        <v>Find on eBay</v>
      </c>
    </row>
    <row r="1279">
      <c r="A1279" t="inlineStr">
        <is>
          <t xml:space="preserve">CC-22</t>
        </is>
      </c>
      <c r="B1279" t="inlineStr">
        <is>
          <t xml:space="preserve">Colson Montgomery</t>
        </is>
      </c>
      <c r="C1279" t="inlineStr">
        <is>
          <t xml:space="preserve">Chicago White Sox</t>
        </is>
      </c>
      <c r="D1279" t="inlineStr">
        <is>
          <t xml:space="preserve">Chromatic Cornerstones</t>
        </is>
      </c>
      <c r="F1279" t="str">
        <f>HYPERLINK("https://www.ebay.com/sch/i.html?_nkw=2026+Topps+Chrome+Update+Colson+Montgomery+CC-22&amp;mkcid=1&amp;mkrid=711-53200-19255-0&amp;siteid=0&amp;campid=5339157451&amp;toolid=10001&amp;mkevt=1&amp;customid=checklist-xlsx","Find on eBay")</f>
        <v>Find on eBay</v>
      </c>
    </row>
    <row r="1280">
      <c r="A1280" t="inlineStr">
        <is>
          <t xml:space="preserve">CC-23</t>
        </is>
      </c>
      <c r="B1280" t="inlineStr">
        <is>
          <t xml:space="preserve">Elly De La Cruz</t>
        </is>
      </c>
      <c r="C1280" t="inlineStr">
        <is>
          <t xml:space="preserve">Cincinnati Reds</t>
        </is>
      </c>
      <c r="D1280" t="inlineStr">
        <is>
          <t xml:space="preserve">Chromatic Cornerstones</t>
        </is>
      </c>
      <c r="F1280" t="str">
        <f>HYPERLINK("https://www.ebay.com/sch/i.html?_nkw=2026+Topps+Chrome+Update+Elly+De+La+Cruz+CC-23&amp;mkcid=1&amp;mkrid=711-53200-19255-0&amp;siteid=0&amp;campid=5339157451&amp;toolid=10001&amp;mkevt=1&amp;customid=checklist-xlsx","Find on eBay")</f>
        <v>Find on eBay</v>
      </c>
    </row>
    <row r="1281">
      <c r="A1281" t="inlineStr">
        <is>
          <t xml:space="preserve">CC-24</t>
        </is>
      </c>
      <c r="B1281" t="inlineStr">
        <is>
          <t xml:space="preserve">Bryce Eldridge</t>
        </is>
      </c>
      <c r="C1281" t="inlineStr">
        <is>
          <t xml:space="preserve">San Francisco Giants</t>
        </is>
      </c>
      <c r="D1281" t="inlineStr">
        <is>
          <t xml:space="preserve">Chromatic Cornerstones</t>
        </is>
      </c>
      <c r="F1281" t="str">
        <f>HYPERLINK("https://www.ebay.com/sch/i.html?_nkw=2026+Topps+Chrome+Update+Bryce+Eldridge+CC-24&amp;mkcid=1&amp;mkrid=711-53200-19255-0&amp;siteid=0&amp;campid=5339157451&amp;toolid=10001&amp;mkevt=1&amp;customid=checklist-xlsx","Find on eBay")</f>
        <v>Find on eBay</v>
      </c>
    </row>
    <row r="1282">
      <c r="A1282" t="inlineStr">
        <is>
          <t xml:space="preserve">CC-25</t>
        </is>
      </c>
      <c r="B1282" t="inlineStr">
        <is>
          <t xml:space="preserve">Chase Burns</t>
        </is>
      </c>
      <c r="C1282" t="inlineStr">
        <is>
          <t xml:space="preserve">Cincinnati Reds</t>
        </is>
      </c>
      <c r="D1282" t="inlineStr">
        <is>
          <t xml:space="preserve">Chromatic Cornerstones</t>
        </is>
      </c>
      <c r="F1282" t="str">
        <f>HYPERLINK("https://www.ebay.com/sch/i.html?_nkw=2026+Topps+Chrome+Update+Chase+Burns+CC-25&amp;mkcid=1&amp;mkrid=711-53200-19255-0&amp;siteid=0&amp;campid=5339157451&amp;toolid=10001&amp;mkevt=1&amp;customid=checklist-xlsx","Find on eBay")</f>
        <v>Find on eBay</v>
      </c>
    </row>
    <row r="1283">
      <c r="A1283" t="inlineStr">
        <is>
          <t xml:space="preserve">CG-1</t>
        </is>
      </c>
      <c r="B1283" t="inlineStr">
        <is>
          <t xml:space="preserve">Nick Kurtz</t>
        </is>
      </c>
      <c r="C1283" t="inlineStr">
        <is>
          <t xml:space="preserve">Athletics</t>
        </is>
      </c>
      <c r="D1283" t="inlineStr">
        <is>
          <t xml:space="preserve">Clutch Gene</t>
        </is>
      </c>
      <c r="F1283" t="str">
        <f>HYPERLINK("https://www.ebay.com/sch/i.html?_nkw=2026+Topps+Chrome+Update+Nick+Kurtz+CG-1&amp;mkcid=1&amp;mkrid=711-53200-19255-0&amp;siteid=0&amp;campid=5339157451&amp;toolid=10001&amp;mkevt=1&amp;customid=checklist-xlsx","Find on eBay")</f>
        <v>Find on eBay</v>
      </c>
    </row>
    <row r="1284">
      <c r="A1284" t="inlineStr">
        <is>
          <t xml:space="preserve">CG-2</t>
        </is>
      </c>
      <c r="B1284" t="inlineStr">
        <is>
          <t xml:space="preserve">Paul Skenes</t>
        </is>
      </c>
      <c r="C1284" t="inlineStr">
        <is>
          <t xml:space="preserve">Pittsburgh Pirates</t>
        </is>
      </c>
      <c r="D1284" t="inlineStr">
        <is>
          <t xml:space="preserve">Clutch Gene</t>
        </is>
      </c>
      <c r="F1284" t="str">
        <f>HYPERLINK("https://www.ebay.com/sch/i.html?_nkw=2026+Topps+Chrome+Update+Paul+Skenes+CG-2&amp;mkcid=1&amp;mkrid=711-53200-19255-0&amp;siteid=0&amp;campid=5339157451&amp;toolid=10001&amp;mkevt=1&amp;customid=checklist-xlsx","Find on eBay")</f>
        <v>Find on eBay</v>
      </c>
    </row>
    <row r="1285">
      <c r="A1285" t="inlineStr">
        <is>
          <t xml:space="preserve">CG-3</t>
        </is>
      </c>
      <c r="B1285" t="inlineStr">
        <is>
          <t xml:space="preserve">Jordan Walker</t>
        </is>
      </c>
      <c r="C1285" t="inlineStr">
        <is>
          <t xml:space="preserve">St. Louis Cardinals</t>
        </is>
      </c>
      <c r="D1285" t="inlineStr">
        <is>
          <t xml:space="preserve">Clutch Gene</t>
        </is>
      </c>
      <c r="F1285" t="str">
        <f>HYPERLINK("https://www.ebay.com/sch/i.html?_nkw=2026+Topps+Chrome+Update+Jordan+Walker+CG-3&amp;mkcid=1&amp;mkrid=711-53200-19255-0&amp;siteid=0&amp;campid=5339157451&amp;toolid=10001&amp;mkevt=1&amp;customid=checklist-xlsx","Find on eBay")</f>
        <v>Find on eBay</v>
      </c>
    </row>
    <row r="1286">
      <c r="A1286" t="inlineStr">
        <is>
          <t xml:space="preserve">CG-4</t>
        </is>
      </c>
      <c r="B1286" t="inlineStr">
        <is>
          <t xml:space="preserve">Ronald Acuña Jr.</t>
        </is>
      </c>
      <c r="C1286" t="inlineStr">
        <is>
          <t xml:space="preserve">Atlanta Braves</t>
        </is>
      </c>
      <c r="D1286" t="inlineStr">
        <is>
          <t xml:space="preserve">Clutch Gene</t>
        </is>
      </c>
      <c r="F1286" t="str">
        <f>HYPERLINK("https://www.ebay.com/sch/i.html?_nkw=2026+Topps+Chrome+Update+Ronald+Acu%C3%B1a+Jr.+CG-4&amp;mkcid=1&amp;mkrid=711-53200-19255-0&amp;siteid=0&amp;campid=5339157451&amp;toolid=10001&amp;mkevt=1&amp;customid=checklist-xlsx","Find on eBay")</f>
        <v>Find on eBay</v>
      </c>
    </row>
    <row r="1287">
      <c r="A1287" t="inlineStr">
        <is>
          <t xml:space="preserve">CG-5</t>
        </is>
      </c>
      <c r="B1287" t="inlineStr">
        <is>
          <t xml:space="preserve">Yordan Alvarez</t>
        </is>
      </c>
      <c r="C1287" t="inlineStr">
        <is>
          <t xml:space="preserve">Houston Astros</t>
        </is>
      </c>
      <c r="D1287" t="inlineStr">
        <is>
          <t xml:space="preserve">Clutch Gene</t>
        </is>
      </c>
      <c r="F1287" t="str">
        <f>HYPERLINK("https://www.ebay.com/sch/i.html?_nkw=2026+Topps+Chrome+Update+Yordan+Alvarez+CG-5&amp;mkcid=1&amp;mkrid=711-53200-19255-0&amp;siteid=0&amp;campid=5339157451&amp;toolid=10001&amp;mkevt=1&amp;customid=checklist-xlsx","Find on eBay")</f>
        <v>Find on eBay</v>
      </c>
    </row>
    <row r="1288">
      <c r="A1288" t="inlineStr">
        <is>
          <t xml:space="preserve">CG-6</t>
        </is>
      </c>
      <c r="B1288" t="inlineStr">
        <is>
          <t xml:space="preserve">Mookie Betts</t>
        </is>
      </c>
      <c r="C1288" t="inlineStr">
        <is>
          <t xml:space="preserve">Los Angeles Dodgers</t>
        </is>
      </c>
      <c r="D1288" t="inlineStr">
        <is>
          <t xml:space="preserve">Clutch Gene</t>
        </is>
      </c>
      <c r="F1288" t="str">
        <f>HYPERLINK("https://www.ebay.com/sch/i.html?_nkw=2026+Topps+Chrome+Update+Mookie+Betts+CG-6&amp;mkcid=1&amp;mkrid=711-53200-19255-0&amp;siteid=0&amp;campid=5339157451&amp;toolid=10001&amp;mkevt=1&amp;customid=checklist-xlsx","Find on eBay")</f>
        <v>Find on eBay</v>
      </c>
    </row>
    <row r="1289">
      <c r="A1289" t="inlineStr">
        <is>
          <t xml:space="preserve">CG-7</t>
        </is>
      </c>
      <c r="B1289" t="inlineStr">
        <is>
          <t xml:space="preserve">Elly De La Cruz</t>
        </is>
      </c>
      <c r="C1289" t="inlineStr">
        <is>
          <t xml:space="preserve">Cincinnati Reds</t>
        </is>
      </c>
      <c r="D1289" t="inlineStr">
        <is>
          <t xml:space="preserve">Clutch Gene</t>
        </is>
      </c>
      <c r="F1289" t="str">
        <f>HYPERLINK("https://www.ebay.com/sch/i.html?_nkw=2026+Topps+Chrome+Update+Elly+De+La+Cruz+CG-7&amp;mkcid=1&amp;mkrid=711-53200-19255-0&amp;siteid=0&amp;campid=5339157451&amp;toolid=10001&amp;mkevt=1&amp;customid=checklist-xlsx","Find on eBay")</f>
        <v>Find on eBay</v>
      </c>
    </row>
    <row r="1290">
      <c r="A1290" t="inlineStr">
        <is>
          <t xml:space="preserve">CG-8</t>
        </is>
      </c>
      <c r="B1290" t="inlineStr">
        <is>
          <t xml:space="preserve">Freddie Freeman</t>
        </is>
      </c>
      <c r="C1290" t="inlineStr">
        <is>
          <t xml:space="preserve">Los Angeles Dodgers</t>
        </is>
      </c>
      <c r="D1290" t="inlineStr">
        <is>
          <t xml:space="preserve">Clutch Gene</t>
        </is>
      </c>
      <c r="F1290" t="str">
        <f>HYPERLINK("https://www.ebay.com/sch/i.html?_nkw=2026+Topps+Chrome+Update+Freddie+Freeman+CG-8&amp;mkcid=1&amp;mkrid=711-53200-19255-0&amp;siteid=0&amp;campid=5339157451&amp;toolid=10001&amp;mkevt=1&amp;customid=checklist-xlsx","Find on eBay")</f>
        <v>Find on eBay</v>
      </c>
    </row>
    <row r="1291">
      <c r="A1291" t="inlineStr">
        <is>
          <t xml:space="preserve">CG-9</t>
        </is>
      </c>
      <c r="B1291" t="inlineStr">
        <is>
          <t xml:space="preserve">Vladimir Guerrero Jr.</t>
        </is>
      </c>
      <c r="C1291" t="inlineStr">
        <is>
          <t xml:space="preserve">Toronto Blue Jays</t>
        </is>
      </c>
      <c r="D1291" t="inlineStr">
        <is>
          <t xml:space="preserve">Clutch Gene</t>
        </is>
      </c>
      <c r="F1291" t="str">
        <f>HYPERLINK("https://www.ebay.com/sch/i.html?_nkw=2026+Topps+Chrome+Update+Vladimir+Guerrero+Jr.+CG-9&amp;mkcid=1&amp;mkrid=711-53200-19255-0&amp;siteid=0&amp;campid=5339157451&amp;toolid=10001&amp;mkevt=1&amp;customid=checklist-xlsx","Find on eBay")</f>
        <v>Find on eBay</v>
      </c>
    </row>
    <row r="1292">
      <c r="A1292" t="inlineStr">
        <is>
          <t xml:space="preserve">CG-10</t>
        </is>
      </c>
      <c r="B1292" t="inlineStr">
        <is>
          <t xml:space="preserve">Bryce Harper</t>
        </is>
      </c>
      <c r="C1292" t="inlineStr">
        <is>
          <t xml:space="preserve">Philadelphia Phillies</t>
        </is>
      </c>
      <c r="D1292" t="inlineStr">
        <is>
          <t xml:space="preserve">Clutch Gene</t>
        </is>
      </c>
      <c r="F1292" t="str">
        <f>HYPERLINK("https://www.ebay.com/sch/i.html?_nkw=2026+Topps+Chrome+Update+Bryce+Harper+CG-10&amp;mkcid=1&amp;mkrid=711-53200-19255-0&amp;siteid=0&amp;campid=5339157451&amp;toolid=10001&amp;mkevt=1&amp;customid=checklist-xlsx","Find on eBay")</f>
        <v>Find on eBay</v>
      </c>
    </row>
    <row r="1293">
      <c r="A1293" t="inlineStr">
        <is>
          <t xml:space="preserve">CG-11</t>
        </is>
      </c>
      <c r="B1293" t="inlineStr">
        <is>
          <t xml:space="preserve">Aaron Judge</t>
        </is>
      </c>
      <c r="C1293" t="inlineStr">
        <is>
          <t xml:space="preserve">New York Yankees</t>
        </is>
      </c>
      <c r="D1293" t="inlineStr">
        <is>
          <t xml:space="preserve">Clutch Gene</t>
        </is>
      </c>
      <c r="F1293" t="str">
        <f>HYPERLINK("https://www.ebay.com/sch/i.html?_nkw=2026+Topps+Chrome+Update+Aaron+Judge+CG-11&amp;mkcid=1&amp;mkrid=711-53200-19255-0&amp;siteid=0&amp;campid=5339157451&amp;toolid=10001&amp;mkevt=1&amp;customid=checklist-xlsx","Find on eBay")</f>
        <v>Find on eBay</v>
      </c>
    </row>
    <row r="1294">
      <c r="A1294" t="inlineStr">
        <is>
          <t xml:space="preserve">CG-12</t>
        </is>
      </c>
      <c r="B1294" t="inlineStr">
        <is>
          <t xml:space="preserve">Shohei Ohtani</t>
        </is>
      </c>
      <c r="C1294" t="inlineStr">
        <is>
          <t xml:space="preserve">Los Angeles Dodgers</t>
        </is>
      </c>
      <c r="D1294" t="inlineStr">
        <is>
          <t xml:space="preserve">Clutch Gene</t>
        </is>
      </c>
      <c r="F1294" t="str">
        <f>HYPERLINK("https://www.ebay.com/sch/i.html?_nkw=2026+Topps+Chrome+Update+Shohei+Ohtani+CG-12&amp;mkcid=1&amp;mkrid=711-53200-19255-0&amp;siteid=0&amp;campid=5339157451&amp;toolid=10001&amp;mkevt=1&amp;customid=checklist-xlsx","Find on eBay")</f>
        <v>Find on eBay</v>
      </c>
    </row>
    <row r="1295">
      <c r="A1295" t="inlineStr">
        <is>
          <t xml:space="preserve">CG-13</t>
        </is>
      </c>
      <c r="B1295" t="inlineStr">
        <is>
          <t xml:space="preserve">Juan Soto</t>
        </is>
      </c>
      <c r="C1295" t="inlineStr">
        <is>
          <t xml:space="preserve">New York Mets</t>
        </is>
      </c>
      <c r="D1295" t="inlineStr">
        <is>
          <t xml:space="preserve">Clutch Gene</t>
        </is>
      </c>
      <c r="F1295" t="str">
        <f>HYPERLINK("https://www.ebay.com/sch/i.html?_nkw=2026+Topps+Chrome+Update+Juan+Soto+CG-13&amp;mkcid=1&amp;mkrid=711-53200-19255-0&amp;siteid=0&amp;campid=5339157451&amp;toolid=10001&amp;mkevt=1&amp;customid=checklist-xlsx","Find on eBay")</f>
        <v>Find on eBay</v>
      </c>
    </row>
    <row r="1296">
      <c r="A1296" t="inlineStr">
        <is>
          <t xml:space="preserve">CG-14</t>
        </is>
      </c>
      <c r="B1296" t="inlineStr">
        <is>
          <t xml:space="preserve">Mike Trout</t>
        </is>
      </c>
      <c r="C1296" t="inlineStr">
        <is>
          <t xml:space="preserve">Los Angeles Angels</t>
        </is>
      </c>
      <c r="D1296" t="inlineStr">
        <is>
          <t xml:space="preserve">Clutch Gene</t>
        </is>
      </c>
      <c r="F1296" t="str">
        <f>HYPERLINK("https://www.ebay.com/sch/i.html?_nkw=2026+Topps+Chrome+Update+Mike+Trout+CG-14&amp;mkcid=1&amp;mkrid=711-53200-19255-0&amp;siteid=0&amp;campid=5339157451&amp;toolid=10001&amp;mkevt=1&amp;customid=checklist-xlsx","Find on eBay")</f>
        <v>Find on eBay</v>
      </c>
    </row>
    <row r="1297">
      <c r="A1297" t="inlineStr">
        <is>
          <t xml:space="preserve">CG-15</t>
        </is>
      </c>
      <c r="B1297" t="inlineStr">
        <is>
          <t xml:space="preserve">Bobby Witt Jr.</t>
        </is>
      </c>
      <c r="C1297" t="inlineStr">
        <is>
          <t xml:space="preserve">Kansas City Royals</t>
        </is>
      </c>
      <c r="D1297" t="inlineStr">
        <is>
          <t xml:space="preserve">Clutch Gene</t>
        </is>
      </c>
      <c r="F1297" t="str">
        <f>HYPERLINK("https://www.ebay.com/sch/i.html?_nkw=2026+Topps+Chrome+Update+Bobby+Witt+Jr.+CG-15&amp;mkcid=1&amp;mkrid=711-53200-19255-0&amp;siteid=0&amp;campid=5339157451&amp;toolid=10001&amp;mkevt=1&amp;customid=checklist-xlsx","Find on eBay")</f>
        <v>Find on eBay</v>
      </c>
    </row>
    <row r="1298">
      <c r="A1298" t="inlineStr">
        <is>
          <t xml:space="preserve">CG-16</t>
        </is>
      </c>
      <c r="B1298" t="inlineStr">
        <is>
          <t xml:space="preserve">Munetaka Murakami</t>
        </is>
      </c>
      <c r="C1298" t="inlineStr">
        <is>
          <t xml:space="preserve">Chicago White Sox</t>
        </is>
      </c>
      <c r="D1298" t="inlineStr">
        <is>
          <t xml:space="preserve">Clutch Gene</t>
        </is>
      </c>
      <c r="F1298" t="str">
        <f>HYPERLINK("https://www.ebay.com/sch/i.html?_nkw=2026+Topps+Chrome+Update+Munetaka+Murakami+CG-16&amp;mkcid=1&amp;mkrid=711-53200-19255-0&amp;siteid=0&amp;campid=5339157451&amp;toolid=10001&amp;mkevt=1&amp;customid=checklist-xlsx","Find on eBay")</f>
        <v>Find on eBay</v>
      </c>
    </row>
    <row r="1299">
      <c r="A1299" t="inlineStr">
        <is>
          <t xml:space="preserve">CG-17</t>
        </is>
      </c>
      <c r="B1299" t="inlineStr">
        <is>
          <t xml:space="preserve">Sal Stewart</t>
        </is>
      </c>
      <c r="C1299" t="inlineStr">
        <is>
          <t xml:space="preserve">Cincinnati Reds</t>
        </is>
      </c>
      <c r="D1299" t="inlineStr">
        <is>
          <t xml:space="preserve">Clutch Gene</t>
        </is>
      </c>
      <c r="F1299" t="str">
        <f>HYPERLINK("https://www.ebay.com/sch/i.html?_nkw=2026+Topps+Chrome+Update+Sal+Stewart+CG-17&amp;mkcid=1&amp;mkrid=711-53200-19255-0&amp;siteid=0&amp;campid=5339157451&amp;toolid=10001&amp;mkevt=1&amp;customid=checklist-xlsx","Find on eBay")</f>
        <v>Find on eBay</v>
      </c>
    </row>
    <row r="1300">
      <c r="A1300" t="inlineStr">
        <is>
          <t xml:space="preserve">CG-18</t>
        </is>
      </c>
      <c r="B1300" t="inlineStr">
        <is>
          <t xml:space="preserve">Roman Anthony</t>
        </is>
      </c>
      <c r="C1300" t="inlineStr">
        <is>
          <t xml:space="preserve">Boston Red Sox</t>
        </is>
      </c>
      <c r="D1300" t="inlineStr">
        <is>
          <t xml:space="preserve">Clutch Gene</t>
        </is>
      </c>
      <c r="F1300" t="str">
        <f>HYPERLINK("https://www.ebay.com/sch/i.html?_nkw=2026+Topps+Chrome+Update+Roman+Anthony+CG-18&amp;mkcid=1&amp;mkrid=711-53200-19255-0&amp;siteid=0&amp;campid=5339157451&amp;toolid=10001&amp;mkevt=1&amp;customid=checklist-xlsx","Find on eBay")</f>
        <v>Find on eBay</v>
      </c>
    </row>
    <row r="1301">
      <c r="A1301" t="inlineStr">
        <is>
          <t xml:space="preserve">CG-19</t>
        </is>
      </c>
      <c r="B1301" t="inlineStr">
        <is>
          <t xml:space="preserve">JJ Wetherholt</t>
        </is>
      </c>
      <c r="C1301" t="inlineStr">
        <is>
          <t xml:space="preserve">St. Louis Cardinals</t>
        </is>
      </c>
      <c r="D1301" t="inlineStr">
        <is>
          <t xml:space="preserve">Clutch Gene</t>
        </is>
      </c>
      <c r="F1301" t="str">
        <f>HYPERLINK("https://www.ebay.com/sch/i.html?_nkw=2026+Topps+Chrome+Update+JJ+Wetherholt+CG-19&amp;mkcid=1&amp;mkrid=711-53200-19255-0&amp;siteid=0&amp;campid=5339157451&amp;toolid=10001&amp;mkevt=1&amp;customid=checklist-xlsx","Find on eBay")</f>
        <v>Find on eBay</v>
      </c>
    </row>
    <row r="1302">
      <c r="A1302" t="inlineStr">
        <is>
          <t xml:space="preserve">CG-20</t>
        </is>
      </c>
      <c r="B1302" t="inlineStr">
        <is>
          <t xml:space="preserve">Kevin McGonigle</t>
        </is>
      </c>
      <c r="C1302" t="inlineStr">
        <is>
          <t xml:space="preserve">Detroit Tigers</t>
        </is>
      </c>
      <c r="D1302" t="inlineStr">
        <is>
          <t xml:space="preserve">Clutch Gene</t>
        </is>
      </c>
      <c r="F1302" t="str">
        <f>HYPERLINK("https://www.ebay.com/sch/i.html?_nkw=2026+Topps+Chrome+Update+Kevin+McGonigle+CG-20&amp;mkcid=1&amp;mkrid=711-53200-19255-0&amp;siteid=0&amp;campid=5339157451&amp;toolid=10001&amp;mkevt=1&amp;customid=checklist-xlsx","Find on eBay")</f>
        <v>Find on eBay</v>
      </c>
    </row>
    <row r="1303">
      <c r="A1303" t="inlineStr">
        <is>
          <t xml:space="preserve">CG-21</t>
        </is>
      </c>
      <c r="B1303" t="inlineStr">
        <is>
          <t xml:space="preserve">Konnor Griffin</t>
        </is>
      </c>
      <c r="C1303" t="inlineStr">
        <is>
          <t xml:space="preserve">Pittsburgh Pirates</t>
        </is>
      </c>
      <c r="D1303" t="inlineStr">
        <is>
          <t xml:space="preserve">Clutch Gene</t>
        </is>
      </c>
      <c r="F1303" t="str">
        <f>HYPERLINK("https://www.ebay.com/sch/i.html?_nkw=2026+Topps+Chrome+Update+Konnor+Griffin+CG-21&amp;mkcid=1&amp;mkrid=711-53200-19255-0&amp;siteid=0&amp;campid=5339157451&amp;toolid=10001&amp;mkevt=1&amp;customid=checklist-xlsx","Find on eBay")</f>
        <v>Find on eBay</v>
      </c>
    </row>
    <row r="1304">
      <c r="A1304" t="inlineStr">
        <is>
          <t xml:space="preserve">CG-22</t>
        </is>
      </c>
      <c r="B1304" t="inlineStr">
        <is>
          <t xml:space="preserve">Jac Caglianone</t>
        </is>
      </c>
      <c r="C1304" t="inlineStr">
        <is>
          <t xml:space="preserve">Kansas City Royals</t>
        </is>
      </c>
      <c r="D1304" t="inlineStr">
        <is>
          <t xml:space="preserve">Clutch Gene</t>
        </is>
      </c>
      <c r="F1304" t="str">
        <f>HYPERLINK("https://www.ebay.com/sch/i.html?_nkw=2026+Topps+Chrome+Update+Jac+Caglianone+CG-22&amp;mkcid=1&amp;mkrid=711-53200-19255-0&amp;siteid=0&amp;campid=5339157451&amp;toolid=10001&amp;mkevt=1&amp;customid=checklist-xlsx","Find on eBay")</f>
        <v>Find on eBay</v>
      </c>
    </row>
    <row r="1305">
      <c r="A1305" t="inlineStr">
        <is>
          <t xml:space="preserve">CG-23</t>
        </is>
      </c>
      <c r="B1305" t="inlineStr">
        <is>
          <t xml:space="preserve">Travis Bazzana</t>
        </is>
      </c>
      <c r="C1305" t="inlineStr">
        <is>
          <t xml:space="preserve">Cleveland Guardians</t>
        </is>
      </c>
      <c r="D1305" t="inlineStr">
        <is>
          <t xml:space="preserve">Clutch Gene</t>
        </is>
      </c>
      <c r="F1305" t="str">
        <f>HYPERLINK("https://www.ebay.com/sch/i.html?_nkw=2026+Topps+Chrome+Update+Travis+Bazzana+CG-23&amp;mkcid=1&amp;mkrid=711-53200-19255-0&amp;siteid=0&amp;campid=5339157451&amp;toolid=10001&amp;mkevt=1&amp;customid=checklist-xlsx","Find on eBay")</f>
        <v>Find on eBay</v>
      </c>
    </row>
    <row r="1306">
      <c r="A1306" t="inlineStr">
        <is>
          <t xml:space="preserve">CG-24</t>
        </is>
      </c>
      <c r="B1306" t="inlineStr">
        <is>
          <t xml:space="preserve">Nolan McLean</t>
        </is>
      </c>
      <c r="C1306" t="inlineStr">
        <is>
          <t xml:space="preserve">New York Mets</t>
        </is>
      </c>
      <c r="D1306" t="inlineStr">
        <is>
          <t xml:space="preserve">Clutch Gene</t>
        </is>
      </c>
      <c r="F1306" t="str">
        <f>HYPERLINK("https://www.ebay.com/sch/i.html?_nkw=2026+Topps+Chrome+Update+Nolan+McLean+CG-24&amp;mkcid=1&amp;mkrid=711-53200-19255-0&amp;siteid=0&amp;campid=5339157451&amp;toolid=10001&amp;mkevt=1&amp;customid=checklist-xlsx","Find on eBay")</f>
        <v>Find on eBay</v>
      </c>
    </row>
    <row r="1307">
      <c r="A1307" t="inlineStr">
        <is>
          <t xml:space="preserve">CG-25</t>
        </is>
      </c>
      <c r="B1307" t="inlineStr">
        <is>
          <t xml:space="preserve">Colson Montgomery</t>
        </is>
      </c>
      <c r="C1307" t="inlineStr">
        <is>
          <t xml:space="preserve">Chicago White Sox</t>
        </is>
      </c>
      <c r="D1307" t="inlineStr">
        <is>
          <t xml:space="preserve">Clutch Gene</t>
        </is>
      </c>
      <c r="F1307" t="str">
        <f>HYPERLINK("https://www.ebay.com/sch/i.html?_nkw=2026+Topps+Chrome+Update+Colson+Montgomery+CG-25&amp;mkcid=1&amp;mkrid=711-53200-19255-0&amp;siteid=0&amp;campid=5339157451&amp;toolid=10001&amp;mkevt=1&amp;customid=checklist-xlsx","Find on eBay")</f>
        <v>Find on eBay</v>
      </c>
    </row>
    <row r="1308">
      <c r="A1308" t="inlineStr">
        <is>
          <t xml:space="preserve">DI-1</t>
        </is>
      </c>
      <c r="B1308" t="inlineStr">
        <is>
          <t xml:space="preserve">Pete Crow-Armstrong</t>
        </is>
      </c>
      <c r="C1308" t="inlineStr">
        <is>
          <t xml:space="preserve">Chicago Cubs</t>
        </is>
      </c>
      <c r="D1308" t="inlineStr">
        <is>
          <t xml:space="preserve">Diamond Impact</t>
        </is>
      </c>
      <c r="F1308" t="str">
        <f>HYPERLINK("https://www.ebay.com/sch/i.html?_nkw=2026+Topps+Chrome+Update+Pete+Crow-Armstrong+DI-1&amp;mkcid=1&amp;mkrid=711-53200-19255-0&amp;siteid=0&amp;campid=5339157451&amp;toolid=10001&amp;mkevt=1&amp;customid=checklist-xlsx","Find on eBay")</f>
        <v>Find on eBay</v>
      </c>
    </row>
    <row r="1309">
      <c r="A1309" t="inlineStr">
        <is>
          <t xml:space="preserve">DI-2</t>
        </is>
      </c>
      <c r="B1309" t="inlineStr">
        <is>
          <t xml:space="preserve">Ben Rice</t>
        </is>
      </c>
      <c r="C1309" t="inlineStr">
        <is>
          <t xml:space="preserve">New York Yankees</t>
        </is>
      </c>
      <c r="D1309" t="inlineStr">
        <is>
          <t xml:space="preserve">Diamond Impact</t>
        </is>
      </c>
      <c r="F1309" t="str">
        <f>HYPERLINK("https://www.ebay.com/sch/i.html?_nkw=2026+Topps+Chrome+Update+Ben+Rice+DI-2&amp;mkcid=1&amp;mkrid=711-53200-19255-0&amp;siteid=0&amp;campid=5339157451&amp;toolid=10001&amp;mkevt=1&amp;customid=checklist-xlsx","Find on eBay")</f>
        <v>Find on eBay</v>
      </c>
    </row>
    <row r="1310">
      <c r="A1310" t="inlineStr">
        <is>
          <t xml:space="preserve">DI-3</t>
        </is>
      </c>
      <c r="B1310" t="inlineStr">
        <is>
          <t xml:space="preserve">Aaron Judge</t>
        </is>
      </c>
      <c r="C1310" t="inlineStr">
        <is>
          <t xml:space="preserve">New York Yankees</t>
        </is>
      </c>
      <c r="D1310" t="inlineStr">
        <is>
          <t xml:space="preserve">Diamond Impact</t>
        </is>
      </c>
      <c r="F1310" t="str">
        <f>HYPERLINK("https://www.ebay.com/sch/i.html?_nkw=2026+Topps+Chrome+Update+Aaron+Judge+DI-3&amp;mkcid=1&amp;mkrid=711-53200-19255-0&amp;siteid=0&amp;campid=5339157451&amp;toolid=10001&amp;mkevt=1&amp;customid=checklist-xlsx","Find on eBay")</f>
        <v>Find on eBay</v>
      </c>
    </row>
    <row r="1311">
      <c r="A1311" t="inlineStr">
        <is>
          <t xml:space="preserve">DI-4</t>
        </is>
      </c>
      <c r="B1311" t="inlineStr">
        <is>
          <t xml:space="preserve">Shohei Ohtani</t>
        </is>
      </c>
      <c r="C1311" t="inlineStr">
        <is>
          <t xml:space="preserve">Los Angeles Dodgers</t>
        </is>
      </c>
      <c r="D1311" t="inlineStr">
        <is>
          <t xml:space="preserve">Diamond Impact</t>
        </is>
      </c>
      <c r="F1311" t="str">
        <f>HYPERLINK("https://www.ebay.com/sch/i.html?_nkw=2026+Topps+Chrome+Update+Shohei+Ohtani+DI-4&amp;mkcid=1&amp;mkrid=711-53200-19255-0&amp;siteid=0&amp;campid=5339157451&amp;toolid=10001&amp;mkevt=1&amp;customid=checklist-xlsx","Find on eBay")</f>
        <v>Find on eBay</v>
      </c>
    </row>
    <row r="1312">
      <c r="A1312" t="inlineStr">
        <is>
          <t xml:space="preserve">DI-5</t>
        </is>
      </c>
      <c r="B1312" t="inlineStr">
        <is>
          <t xml:space="preserve">Bobby Witt Jr.</t>
        </is>
      </c>
      <c r="C1312" t="inlineStr">
        <is>
          <t xml:space="preserve">Kansas City Royals</t>
        </is>
      </c>
      <c r="D1312" t="inlineStr">
        <is>
          <t xml:space="preserve">Diamond Impact</t>
        </is>
      </c>
      <c r="F1312" t="str">
        <f>HYPERLINK("https://www.ebay.com/sch/i.html?_nkw=2026+Topps+Chrome+Update+Bobby+Witt+Jr.+DI-5&amp;mkcid=1&amp;mkrid=711-53200-19255-0&amp;siteid=0&amp;campid=5339157451&amp;toolid=10001&amp;mkevt=1&amp;customid=checklist-xlsx","Find on eBay")</f>
        <v>Find on eBay</v>
      </c>
    </row>
    <row r="1313">
      <c r="A1313" t="inlineStr">
        <is>
          <t xml:space="preserve">DI-6</t>
        </is>
      </c>
      <c r="B1313" t="inlineStr">
        <is>
          <t xml:space="preserve">Kyle Schwarber</t>
        </is>
      </c>
      <c r="C1313" t="inlineStr">
        <is>
          <t xml:space="preserve">Philadelphia Phillies</t>
        </is>
      </c>
      <c r="D1313" t="inlineStr">
        <is>
          <t xml:space="preserve">Diamond Impact</t>
        </is>
      </c>
      <c r="F1313" t="str">
        <f>HYPERLINK("https://www.ebay.com/sch/i.html?_nkw=2026+Topps+Chrome+Update+Kyle+Schwarber+DI-6&amp;mkcid=1&amp;mkrid=711-53200-19255-0&amp;siteid=0&amp;campid=5339157451&amp;toolid=10001&amp;mkevt=1&amp;customid=checklist-xlsx","Find on eBay")</f>
        <v>Find on eBay</v>
      </c>
    </row>
    <row r="1314">
      <c r="A1314" t="inlineStr">
        <is>
          <t xml:space="preserve">DI-7</t>
        </is>
      </c>
      <c r="B1314" t="inlineStr">
        <is>
          <t xml:space="preserve">JJ Wetherholt</t>
        </is>
      </c>
      <c r="C1314" t="inlineStr">
        <is>
          <t xml:space="preserve">St. Louis Cardinals</t>
        </is>
      </c>
      <c r="D1314" t="inlineStr">
        <is>
          <t xml:space="preserve">Diamond Impact</t>
        </is>
      </c>
      <c r="F1314" t="str">
        <f>HYPERLINK("https://www.ebay.com/sch/i.html?_nkw=2026+Topps+Chrome+Update+JJ+Wetherholt+DI-7&amp;mkcid=1&amp;mkrid=711-53200-19255-0&amp;siteid=0&amp;campid=5339157451&amp;toolid=10001&amp;mkevt=1&amp;customid=checklist-xlsx","Find on eBay")</f>
        <v>Find on eBay</v>
      </c>
    </row>
    <row r="1315">
      <c r="A1315" t="inlineStr">
        <is>
          <t xml:space="preserve">DI-8</t>
        </is>
      </c>
      <c r="B1315" t="inlineStr">
        <is>
          <t xml:space="preserve">Kevin McGonigle</t>
        </is>
      </c>
      <c r="C1315" t="inlineStr">
        <is>
          <t xml:space="preserve">Detroit Tigers</t>
        </is>
      </c>
      <c r="D1315" t="inlineStr">
        <is>
          <t xml:space="preserve">Diamond Impact</t>
        </is>
      </c>
      <c r="F1315" t="str">
        <f>HYPERLINK("https://www.ebay.com/sch/i.html?_nkw=2026+Topps+Chrome+Update+Kevin+McGonigle+DI-8&amp;mkcid=1&amp;mkrid=711-53200-19255-0&amp;siteid=0&amp;campid=5339157451&amp;toolid=10001&amp;mkevt=1&amp;customid=checklist-xlsx","Find on eBay")</f>
        <v>Find on eBay</v>
      </c>
    </row>
    <row r="1316">
      <c r="A1316" t="inlineStr">
        <is>
          <t xml:space="preserve">DI-9</t>
        </is>
      </c>
      <c r="B1316" t="inlineStr">
        <is>
          <t xml:space="preserve">Ian Happ</t>
        </is>
      </c>
      <c r="C1316" t="inlineStr">
        <is>
          <t xml:space="preserve">Chicago Cubs</t>
        </is>
      </c>
      <c r="D1316" t="inlineStr">
        <is>
          <t xml:space="preserve">Diamond Impact</t>
        </is>
      </c>
      <c r="F1316" t="str">
        <f>HYPERLINK("https://www.ebay.com/sch/i.html?_nkw=2026+Topps+Chrome+Update+Ian+Happ+DI-9&amp;mkcid=1&amp;mkrid=711-53200-19255-0&amp;siteid=0&amp;campid=5339157451&amp;toolid=10001&amp;mkevt=1&amp;customid=checklist-xlsx","Find on eBay")</f>
        <v>Find on eBay</v>
      </c>
    </row>
    <row r="1317">
      <c r="A1317" t="inlineStr">
        <is>
          <t xml:space="preserve">DI-10</t>
        </is>
      </c>
      <c r="B1317" t="inlineStr">
        <is>
          <t xml:space="preserve">Matt Olson</t>
        </is>
      </c>
      <c r="C1317" t="inlineStr">
        <is>
          <t xml:space="preserve">Atlanta Braves</t>
        </is>
      </c>
      <c r="D1317" t="inlineStr">
        <is>
          <t xml:space="preserve">Diamond Impact</t>
        </is>
      </c>
      <c r="F1317" t="str">
        <f>HYPERLINK("https://www.ebay.com/sch/i.html?_nkw=2026+Topps+Chrome+Update+Matt+Olson+DI-10&amp;mkcid=1&amp;mkrid=711-53200-19255-0&amp;siteid=0&amp;campid=5339157451&amp;toolid=10001&amp;mkevt=1&amp;customid=checklist-xlsx","Find on eBay")</f>
        <v>Find on eBay</v>
      </c>
    </row>
    <row r="1318">
      <c r="A1318" t="inlineStr">
        <is>
          <t xml:space="preserve">DI-11</t>
        </is>
      </c>
      <c r="B1318" t="inlineStr">
        <is>
          <t xml:space="preserve">Jordan Walker</t>
        </is>
      </c>
      <c r="C1318" t="inlineStr">
        <is>
          <t xml:space="preserve">St. Louis Cardinals</t>
        </is>
      </c>
      <c r="D1318" t="inlineStr">
        <is>
          <t xml:space="preserve">Diamond Impact</t>
        </is>
      </c>
      <c r="F1318" t="str">
        <f>HYPERLINK("https://www.ebay.com/sch/i.html?_nkw=2026+Topps+Chrome+Update+Jordan+Walker+DI-11&amp;mkcid=1&amp;mkrid=711-53200-19255-0&amp;siteid=0&amp;campid=5339157451&amp;toolid=10001&amp;mkevt=1&amp;customid=checklist-xlsx","Find on eBay")</f>
        <v>Find on eBay</v>
      </c>
    </row>
    <row r="1319">
      <c r="A1319" t="inlineStr">
        <is>
          <t xml:space="preserve">DI-12</t>
        </is>
      </c>
      <c r="B1319" t="inlineStr">
        <is>
          <t xml:space="preserve">Nick Kurtz</t>
        </is>
      </c>
      <c r="C1319" t="inlineStr">
        <is>
          <t xml:space="preserve">Athletics</t>
        </is>
      </c>
      <c r="D1319" t="inlineStr">
        <is>
          <t xml:space="preserve">Diamond Impact</t>
        </is>
      </c>
      <c r="F1319" t="str">
        <f>HYPERLINK("https://www.ebay.com/sch/i.html?_nkw=2026+Topps+Chrome+Update+Nick+Kurtz+DI-12&amp;mkcid=1&amp;mkrid=711-53200-19255-0&amp;siteid=0&amp;campid=5339157451&amp;toolid=10001&amp;mkevt=1&amp;customid=checklist-xlsx","Find on eBay")</f>
        <v>Find on eBay</v>
      </c>
    </row>
    <row r="1320">
      <c r="A1320" t="inlineStr">
        <is>
          <t xml:space="preserve">DI-13</t>
        </is>
      </c>
      <c r="B1320" t="inlineStr">
        <is>
          <t xml:space="preserve">Yordan Alvarez</t>
        </is>
      </c>
      <c r="C1320" t="inlineStr">
        <is>
          <t xml:space="preserve">Houston Astros</t>
        </is>
      </c>
      <c r="D1320" t="inlineStr">
        <is>
          <t xml:space="preserve">Diamond Impact</t>
        </is>
      </c>
      <c r="F1320" t="str">
        <f>HYPERLINK("https://www.ebay.com/sch/i.html?_nkw=2026+Topps+Chrome+Update+Yordan+Alvarez+DI-13&amp;mkcid=1&amp;mkrid=711-53200-19255-0&amp;siteid=0&amp;campid=5339157451&amp;toolid=10001&amp;mkevt=1&amp;customid=checklist-xlsx","Find on eBay")</f>
        <v>Find on eBay</v>
      </c>
    </row>
    <row r="1321">
      <c r="A1321" t="inlineStr">
        <is>
          <t xml:space="preserve">DI-14</t>
        </is>
      </c>
      <c r="B1321" t="inlineStr">
        <is>
          <t xml:space="preserve">James Wood</t>
        </is>
      </c>
      <c r="C1321" t="inlineStr">
        <is>
          <t xml:space="preserve">Washington Nationals</t>
        </is>
      </c>
      <c r="D1321" t="inlineStr">
        <is>
          <t xml:space="preserve">Diamond Impact</t>
        </is>
      </c>
      <c r="F1321" t="str">
        <f>HYPERLINK("https://www.ebay.com/sch/i.html?_nkw=2026+Topps+Chrome+Update+James+Wood+DI-14&amp;mkcid=1&amp;mkrid=711-53200-19255-0&amp;siteid=0&amp;campid=5339157451&amp;toolid=10001&amp;mkevt=1&amp;customid=checklist-xlsx","Find on eBay")</f>
        <v>Find on eBay</v>
      </c>
    </row>
    <row r="1322">
      <c r="A1322" t="inlineStr">
        <is>
          <t xml:space="preserve">DI-15</t>
        </is>
      </c>
      <c r="B1322" t="inlineStr">
        <is>
          <t xml:space="preserve">Mike Trout</t>
        </is>
      </c>
      <c r="C1322" t="inlineStr">
        <is>
          <t xml:space="preserve">Los Angeles Angels</t>
        </is>
      </c>
      <c r="D1322" t="inlineStr">
        <is>
          <t xml:space="preserve">Diamond Impact</t>
        </is>
      </c>
      <c r="F1322" t="str">
        <f>HYPERLINK("https://www.ebay.com/sch/i.html?_nkw=2026+Topps+Chrome+Update+Mike+Trout+DI-15&amp;mkcid=1&amp;mkrid=711-53200-19255-0&amp;siteid=0&amp;campid=5339157451&amp;toolid=10001&amp;mkevt=1&amp;customid=checklist-xlsx","Find on eBay")</f>
        <v>Find on eBay</v>
      </c>
    </row>
    <row r="1323">
      <c r="A1323" t="inlineStr">
        <is>
          <t xml:space="preserve">DI-16</t>
        </is>
      </c>
      <c r="B1323" t="inlineStr">
        <is>
          <t xml:space="preserve">Brice Turang</t>
        </is>
      </c>
      <c r="C1323" t="inlineStr">
        <is>
          <t xml:space="preserve">Milwaukee Brewers</t>
        </is>
      </c>
      <c r="D1323" t="inlineStr">
        <is>
          <t xml:space="preserve">Diamond Impact</t>
        </is>
      </c>
      <c r="F1323" t="str">
        <f>HYPERLINK("https://www.ebay.com/sch/i.html?_nkw=2026+Topps+Chrome+Update+Brice+Turang+DI-16&amp;mkcid=1&amp;mkrid=711-53200-19255-0&amp;siteid=0&amp;campid=5339157451&amp;toolid=10001&amp;mkevt=1&amp;customid=checklist-xlsx","Find on eBay")</f>
        <v>Find on eBay</v>
      </c>
    </row>
    <row r="1324">
      <c r="A1324" t="inlineStr">
        <is>
          <t xml:space="preserve">DI-17</t>
        </is>
      </c>
      <c r="B1324" t="inlineStr">
        <is>
          <t xml:space="preserve">Munetaka Murakami</t>
        </is>
      </c>
      <c r="C1324" t="inlineStr">
        <is>
          <t xml:space="preserve">Chicago White Sox</t>
        </is>
      </c>
      <c r="D1324" t="inlineStr">
        <is>
          <t xml:space="preserve">Diamond Impact</t>
        </is>
      </c>
      <c r="F1324" t="str">
        <f>HYPERLINK("https://www.ebay.com/sch/i.html?_nkw=2026+Topps+Chrome+Update+Munetaka+Murakami+DI-17&amp;mkcid=1&amp;mkrid=711-53200-19255-0&amp;siteid=0&amp;campid=5339157451&amp;toolid=10001&amp;mkevt=1&amp;customid=checklist-xlsx","Find on eBay")</f>
        <v>Find on eBay</v>
      </c>
    </row>
    <row r="1325">
      <c r="A1325" t="inlineStr">
        <is>
          <t xml:space="preserve">DI-18</t>
        </is>
      </c>
      <c r="B1325" t="inlineStr">
        <is>
          <t xml:space="preserve">José Ramírez</t>
        </is>
      </c>
      <c r="C1325" t="inlineStr">
        <is>
          <t xml:space="preserve">Cleveland Guardians</t>
        </is>
      </c>
      <c r="D1325" t="inlineStr">
        <is>
          <t xml:space="preserve">Diamond Impact</t>
        </is>
      </c>
      <c r="F1325" t="str">
        <f>HYPERLINK("https://www.ebay.com/sch/i.html?_nkw=2026+Topps+Chrome+Update+Jos%C3%A9+Ram%C3%ADrez+DI-18&amp;mkcid=1&amp;mkrid=711-53200-19255-0&amp;siteid=0&amp;campid=5339157451&amp;toolid=10001&amp;mkevt=1&amp;customid=checklist-xlsx","Find on eBay")</f>
        <v>Find on eBay</v>
      </c>
    </row>
    <row r="1326">
      <c r="A1326" t="inlineStr">
        <is>
          <t xml:space="preserve">DI-19</t>
        </is>
      </c>
      <c r="B1326" t="inlineStr">
        <is>
          <t xml:space="preserve">Andy Pages</t>
        </is>
      </c>
      <c r="C1326" t="inlineStr">
        <is>
          <t xml:space="preserve">Los Angeles Dodgers</t>
        </is>
      </c>
      <c r="D1326" t="inlineStr">
        <is>
          <t xml:space="preserve">Diamond Impact</t>
        </is>
      </c>
      <c r="F1326" t="str">
        <f>HYPERLINK("https://www.ebay.com/sch/i.html?_nkw=2026+Topps+Chrome+Update+Andy+Pages+DI-19&amp;mkcid=1&amp;mkrid=711-53200-19255-0&amp;siteid=0&amp;campid=5339157451&amp;toolid=10001&amp;mkevt=1&amp;customid=checklist-xlsx","Find on eBay")</f>
        <v>Find on eBay</v>
      </c>
    </row>
    <row r="1327">
      <c r="A1327" t="inlineStr">
        <is>
          <t xml:space="preserve">DI-20</t>
        </is>
      </c>
      <c r="B1327" t="inlineStr">
        <is>
          <t xml:space="preserve">Junior Caminero</t>
        </is>
      </c>
      <c r="C1327" t="inlineStr">
        <is>
          <t xml:space="preserve">Tampa Bay Rays</t>
        </is>
      </c>
      <c r="D1327" t="inlineStr">
        <is>
          <t xml:space="preserve">Diamond Impact</t>
        </is>
      </c>
      <c r="F1327" t="str">
        <f>HYPERLINK("https://www.ebay.com/sch/i.html?_nkw=2026+Topps+Chrome+Update+Junior+Caminero+DI-20&amp;mkcid=1&amp;mkrid=711-53200-19255-0&amp;siteid=0&amp;campid=5339157451&amp;toolid=10001&amp;mkevt=1&amp;customid=checklist-xlsx","Find on eBay")</f>
        <v>Find on eBay</v>
      </c>
    </row>
    <row r="1328">
      <c r="A1328" t="inlineStr">
        <is>
          <t xml:space="preserve">DI-21</t>
        </is>
      </c>
      <c r="B1328" t="inlineStr">
        <is>
          <t xml:space="preserve">Julio Rodríguez</t>
        </is>
      </c>
      <c r="C1328" t="inlineStr">
        <is>
          <t xml:space="preserve">Seattle Mariners</t>
        </is>
      </c>
      <c r="D1328" t="inlineStr">
        <is>
          <t xml:space="preserve">Diamond Impact</t>
        </is>
      </c>
      <c r="F1328" t="str">
        <f>HYPERLINK("https://www.ebay.com/sch/i.html?_nkw=2026+Topps+Chrome+Update+Julio+Rodr%C3%ADguez+DI-21&amp;mkcid=1&amp;mkrid=711-53200-19255-0&amp;siteid=0&amp;campid=5339157451&amp;toolid=10001&amp;mkevt=1&amp;customid=checklist-xlsx","Find on eBay")</f>
        <v>Find on eBay</v>
      </c>
    </row>
    <row r="1329">
      <c r="A1329" t="inlineStr">
        <is>
          <t xml:space="preserve">DI-22</t>
        </is>
      </c>
      <c r="B1329" t="inlineStr">
        <is>
          <t xml:space="preserve">Sal Stewart</t>
        </is>
      </c>
      <c r="C1329" t="inlineStr">
        <is>
          <t xml:space="preserve">Cincinnati Reds</t>
        </is>
      </c>
      <c r="D1329" t="inlineStr">
        <is>
          <t xml:space="preserve">Diamond Impact</t>
        </is>
      </c>
      <c r="F1329" t="str">
        <f>HYPERLINK("https://www.ebay.com/sch/i.html?_nkw=2026+Topps+Chrome+Update+Sal+Stewart+DI-22&amp;mkcid=1&amp;mkrid=711-53200-19255-0&amp;siteid=0&amp;campid=5339157451&amp;toolid=10001&amp;mkevt=1&amp;customid=checklist-xlsx","Find on eBay")</f>
        <v>Find on eBay</v>
      </c>
    </row>
    <row r="1330">
      <c r="A1330" t="inlineStr">
        <is>
          <t xml:space="preserve">DI-23</t>
        </is>
      </c>
      <c r="B1330" t="inlineStr">
        <is>
          <t xml:space="preserve">Elly De La Cruz</t>
        </is>
      </c>
      <c r="C1330" t="inlineStr">
        <is>
          <t xml:space="preserve">Cincinnati Reds</t>
        </is>
      </c>
      <c r="D1330" t="inlineStr">
        <is>
          <t xml:space="preserve">Diamond Impact</t>
        </is>
      </c>
      <c r="F1330" t="str">
        <f>HYPERLINK("https://www.ebay.com/sch/i.html?_nkw=2026+Topps+Chrome+Update+Elly+De+La+Cruz+DI-23&amp;mkcid=1&amp;mkrid=711-53200-19255-0&amp;siteid=0&amp;campid=5339157451&amp;toolid=10001&amp;mkevt=1&amp;customid=checklist-xlsx","Find on eBay")</f>
        <v>Find on eBay</v>
      </c>
    </row>
    <row r="1331">
      <c r="A1331" t="inlineStr">
        <is>
          <t xml:space="preserve">DI-24</t>
        </is>
      </c>
      <c r="B1331" t="inlineStr">
        <is>
          <t xml:space="preserve">Corbin Carroll</t>
        </is>
      </c>
      <c r="C1331" t="inlineStr">
        <is>
          <t xml:space="preserve">Arizona Diamondbacks</t>
        </is>
      </c>
      <c r="D1331" t="inlineStr">
        <is>
          <t xml:space="preserve">Diamond Impact</t>
        </is>
      </c>
      <c r="F1331" t="str">
        <f>HYPERLINK("https://www.ebay.com/sch/i.html?_nkw=2026+Topps+Chrome+Update+Corbin+Carroll+DI-24&amp;mkcid=1&amp;mkrid=711-53200-19255-0&amp;siteid=0&amp;campid=5339157451&amp;toolid=10001&amp;mkevt=1&amp;customid=checklist-xlsx","Find on eBay")</f>
        <v>Find on eBay</v>
      </c>
    </row>
    <row r="1332">
      <c r="A1332" t="inlineStr">
        <is>
          <t xml:space="preserve">DI-25</t>
        </is>
      </c>
      <c r="B1332" t="inlineStr">
        <is>
          <t xml:space="preserve">Juan Soto</t>
        </is>
      </c>
      <c r="C1332" t="inlineStr">
        <is>
          <t xml:space="preserve">New York Mets</t>
        </is>
      </c>
      <c r="D1332" t="inlineStr">
        <is>
          <t xml:space="preserve">Diamond Impact</t>
        </is>
      </c>
      <c r="F1332" t="str">
        <f>HYPERLINK("https://www.ebay.com/sch/i.html?_nkw=2026+Topps+Chrome+Update+Juan+Soto+DI-25&amp;mkcid=1&amp;mkrid=711-53200-19255-0&amp;siteid=0&amp;campid=5339157451&amp;toolid=10001&amp;mkevt=1&amp;customid=checklist-xlsx","Find on eBay")</f>
        <v>Find on eBay</v>
      </c>
    </row>
    <row r="1333">
      <c r="A1333" t="inlineStr">
        <is>
          <t xml:space="preserve">DI-26</t>
        </is>
      </c>
      <c r="B1333" t="inlineStr">
        <is>
          <t xml:space="preserve">Shea Langeliers</t>
        </is>
      </c>
      <c r="C1333" t="inlineStr">
        <is>
          <t xml:space="preserve">Athletics</t>
        </is>
      </c>
      <c r="D1333" t="inlineStr">
        <is>
          <t xml:space="preserve">Diamond Impact</t>
        </is>
      </c>
      <c r="F1333" t="str">
        <f>HYPERLINK("https://www.ebay.com/sch/i.html?_nkw=2026+Topps+Chrome+Update+Shea+Langeliers+DI-26&amp;mkcid=1&amp;mkrid=711-53200-19255-0&amp;siteid=0&amp;campid=5339157451&amp;toolid=10001&amp;mkevt=1&amp;customid=checklist-xlsx","Find on eBay")</f>
        <v>Find on eBay</v>
      </c>
    </row>
    <row r="1334">
      <c r="A1334" t="inlineStr">
        <is>
          <t xml:space="preserve">DI-27</t>
        </is>
      </c>
      <c r="B1334" t="inlineStr">
        <is>
          <t xml:space="preserve">Kazuma Okamoto</t>
        </is>
      </c>
      <c r="C1334" t="inlineStr">
        <is>
          <t xml:space="preserve">Toronto Blue Jays</t>
        </is>
      </c>
      <c r="D1334" t="inlineStr">
        <is>
          <t xml:space="preserve">Diamond Impact</t>
        </is>
      </c>
      <c r="F1334" t="str">
        <f>HYPERLINK("https://www.ebay.com/sch/i.html?_nkw=2026+Topps+Chrome+Update+Kazuma+Okamoto+DI-27&amp;mkcid=1&amp;mkrid=711-53200-19255-0&amp;siteid=0&amp;campid=5339157451&amp;toolid=10001&amp;mkevt=1&amp;customid=checklist-xlsx","Find on eBay")</f>
        <v>Find on eBay</v>
      </c>
    </row>
    <row r="1335">
      <c r="A1335" t="inlineStr">
        <is>
          <t xml:space="preserve">DI-28</t>
        </is>
      </c>
      <c r="B1335" t="inlineStr">
        <is>
          <t xml:space="preserve">Carson Benge</t>
        </is>
      </c>
      <c r="C1335" t="inlineStr">
        <is>
          <t xml:space="preserve">New York Mets</t>
        </is>
      </c>
      <c r="D1335" t="inlineStr">
        <is>
          <t xml:space="preserve">Diamond Impact</t>
        </is>
      </c>
      <c r="F1335" t="str">
        <f>HYPERLINK("https://www.ebay.com/sch/i.html?_nkw=2026+Topps+Chrome+Update+Carson+Benge+DI-28&amp;mkcid=1&amp;mkrid=711-53200-19255-0&amp;siteid=0&amp;campid=5339157451&amp;toolid=10001&amp;mkevt=1&amp;customid=checklist-xlsx","Find on eBay")</f>
        <v>Find on eBay</v>
      </c>
    </row>
    <row r="1336">
      <c r="A1336" t="inlineStr">
        <is>
          <t xml:space="preserve">DI-29</t>
        </is>
      </c>
      <c r="B1336" t="inlineStr">
        <is>
          <t xml:space="preserve">Freddie Freeman</t>
        </is>
      </c>
      <c r="C1336" t="inlineStr">
        <is>
          <t xml:space="preserve">Los Angeles Dodgers</t>
        </is>
      </c>
      <c r="D1336" t="inlineStr">
        <is>
          <t xml:space="preserve">Diamond Impact</t>
        </is>
      </c>
      <c r="F1336" t="str">
        <f>HYPERLINK("https://www.ebay.com/sch/i.html?_nkw=2026+Topps+Chrome+Update+Freddie+Freeman+DI-29&amp;mkcid=1&amp;mkrid=711-53200-19255-0&amp;siteid=0&amp;campid=5339157451&amp;toolid=10001&amp;mkevt=1&amp;customid=checklist-xlsx","Find on eBay")</f>
        <v>Find on eBay</v>
      </c>
    </row>
    <row r="1337">
      <c r="A1337" t="inlineStr">
        <is>
          <t xml:space="preserve">DI-30</t>
        </is>
      </c>
      <c r="B1337" t="inlineStr">
        <is>
          <t xml:space="preserve">Konnor Griffin</t>
        </is>
      </c>
      <c r="C1337" t="inlineStr">
        <is>
          <t xml:space="preserve">Pittsburgh Pirates</t>
        </is>
      </c>
      <c r="D1337" t="inlineStr">
        <is>
          <t xml:space="preserve">Diamond Impact</t>
        </is>
      </c>
      <c r="F1337" t="str">
        <f>HYPERLINK("https://www.ebay.com/sch/i.html?_nkw=2026+Topps+Chrome+Update+Konnor+Griffin+DI-30&amp;mkcid=1&amp;mkrid=711-53200-19255-0&amp;siteid=0&amp;campid=5339157451&amp;toolid=10001&amp;mkevt=1&amp;customid=checklist-xlsx","Find on eBay")</f>
        <v>Find on eBay</v>
      </c>
    </row>
    <row r="1338">
      <c r="A1338" t="inlineStr">
        <is>
          <t xml:space="preserve">DM-51</t>
        </is>
      </c>
      <c r="B1338" t="inlineStr">
        <is>
          <t xml:space="preserve">Mike Piazza</t>
        </is>
      </c>
      <c r="C1338" t="inlineStr">
        <is>
          <t xml:space="preserve">New York Mets</t>
        </is>
      </c>
      <c r="D1338" t="inlineStr">
        <is>
          <t xml:space="preserve">Diamond Moments</t>
        </is>
      </c>
      <c r="F1338" t="str">
        <f>HYPERLINK("https://www.ebay.com/sch/i.html?_nkw=2026+Topps+Chrome+Update+Mike+Piazza+DM-51&amp;mkcid=1&amp;mkrid=711-53200-19255-0&amp;siteid=0&amp;campid=5339157451&amp;toolid=10001&amp;mkevt=1&amp;customid=checklist-xlsx","Find on eBay")</f>
        <v>Find on eBay</v>
      </c>
    </row>
    <row r="1339">
      <c r="A1339" t="inlineStr">
        <is>
          <t xml:space="preserve">DM-52</t>
        </is>
      </c>
      <c r="B1339" t="inlineStr">
        <is>
          <t xml:space="preserve">Ted Williams</t>
        </is>
      </c>
      <c r="C1339" t="inlineStr">
        <is>
          <t xml:space="preserve">Boston Red Sox</t>
        </is>
      </c>
      <c r="D1339" t="inlineStr">
        <is>
          <t xml:space="preserve">Diamond Moments</t>
        </is>
      </c>
      <c r="F1339" t="str">
        <f>HYPERLINK("https://www.ebay.com/sch/i.html?_nkw=2026+Topps+Chrome+Update+Ted+Williams+DM-52&amp;mkcid=1&amp;mkrid=711-53200-19255-0&amp;siteid=0&amp;campid=5339157451&amp;toolid=10001&amp;mkevt=1&amp;customid=checklist-xlsx","Find on eBay")</f>
        <v>Find on eBay</v>
      </c>
    </row>
    <row r="1340">
      <c r="A1340" t="inlineStr">
        <is>
          <t xml:space="preserve">DM-53</t>
        </is>
      </c>
      <c r="B1340" t="inlineStr">
        <is>
          <t xml:space="preserve">Willie Mays</t>
        </is>
      </c>
      <c r="C1340" t="inlineStr">
        <is>
          <t xml:space="preserve">New York Giants</t>
        </is>
      </c>
      <c r="D1340" t="inlineStr">
        <is>
          <t xml:space="preserve">Diamond Moments</t>
        </is>
      </c>
      <c r="F1340" t="str">
        <f>HYPERLINK("https://www.ebay.com/sch/i.html?_nkw=2026+Topps+Chrome+Update+Willie+Mays+DM-53&amp;mkcid=1&amp;mkrid=711-53200-19255-0&amp;siteid=0&amp;campid=5339157451&amp;toolid=10001&amp;mkevt=1&amp;customid=checklist-xlsx","Find on eBay")</f>
        <v>Find on eBay</v>
      </c>
    </row>
    <row r="1341">
      <c r="A1341" t="inlineStr">
        <is>
          <t xml:space="preserve">DM-54</t>
        </is>
      </c>
      <c r="B1341" t="inlineStr">
        <is>
          <t xml:space="preserve">Roger Clemens</t>
        </is>
      </c>
      <c r="C1341" t="inlineStr">
        <is>
          <t xml:space="preserve">Boston Red Sox</t>
        </is>
      </c>
      <c r="D1341" t="inlineStr">
        <is>
          <t xml:space="preserve">Diamond Moments</t>
        </is>
      </c>
      <c r="F1341" t="str">
        <f>HYPERLINK("https://www.ebay.com/sch/i.html?_nkw=2026+Topps+Chrome+Update+Roger+Clemens+DM-54&amp;mkcid=1&amp;mkrid=711-53200-19255-0&amp;siteid=0&amp;campid=5339157451&amp;toolid=10001&amp;mkevt=1&amp;customid=checklist-xlsx","Find on eBay")</f>
        <v>Find on eBay</v>
      </c>
    </row>
    <row r="1342">
      <c r="A1342" t="inlineStr">
        <is>
          <t xml:space="preserve">DM-55</t>
        </is>
      </c>
      <c r="B1342" t="inlineStr">
        <is>
          <t xml:space="preserve">Derek Jeter</t>
        </is>
      </c>
      <c r="C1342" t="inlineStr">
        <is>
          <t xml:space="preserve">New York Yankees</t>
        </is>
      </c>
      <c r="D1342" t="inlineStr">
        <is>
          <t xml:space="preserve">Diamond Moments</t>
        </is>
      </c>
      <c r="F1342" t="str">
        <f>HYPERLINK("https://www.ebay.com/sch/i.html?_nkw=2026+Topps+Chrome+Update+Derek+Jeter+DM-55&amp;mkcid=1&amp;mkrid=711-53200-19255-0&amp;siteid=0&amp;campid=5339157451&amp;toolid=10001&amp;mkevt=1&amp;customid=checklist-xlsx","Find on eBay")</f>
        <v>Find on eBay</v>
      </c>
    </row>
    <row r="1343">
      <c r="A1343" t="inlineStr">
        <is>
          <t xml:space="preserve">DM-56</t>
        </is>
      </c>
      <c r="B1343" t="inlineStr">
        <is>
          <t xml:space="preserve">Miguel Cabrera</t>
        </is>
      </c>
      <c r="C1343" t="inlineStr">
        <is>
          <t xml:space="preserve">Florida Marlins</t>
        </is>
      </c>
      <c r="D1343" t="inlineStr">
        <is>
          <t xml:space="preserve">Diamond Moments</t>
        </is>
      </c>
      <c r="F1343" t="str">
        <f>HYPERLINK("https://www.ebay.com/sch/i.html?_nkw=2026+Topps+Chrome+Update+Miguel+Cabrera+DM-56&amp;mkcid=1&amp;mkrid=711-53200-19255-0&amp;siteid=0&amp;campid=5339157451&amp;toolid=10001&amp;mkevt=1&amp;customid=checklist-xlsx","Find on eBay")</f>
        <v>Find on eBay</v>
      </c>
    </row>
    <row r="1344">
      <c r="A1344" t="inlineStr">
        <is>
          <t xml:space="preserve">DM-57</t>
        </is>
      </c>
      <c r="B1344" t="inlineStr">
        <is>
          <t xml:space="preserve">Mariano Rivera</t>
        </is>
      </c>
      <c r="C1344" t="inlineStr">
        <is>
          <t xml:space="preserve">New York Yankees</t>
        </is>
      </c>
      <c r="D1344" t="inlineStr">
        <is>
          <t xml:space="preserve">Diamond Moments</t>
        </is>
      </c>
      <c r="F1344" t="str">
        <f>HYPERLINK("https://www.ebay.com/sch/i.html?_nkw=2026+Topps+Chrome+Update+Mariano+Rivera+DM-57&amp;mkcid=1&amp;mkrid=711-53200-19255-0&amp;siteid=0&amp;campid=5339157451&amp;toolid=10001&amp;mkevt=1&amp;customid=checklist-xlsx","Find on eBay")</f>
        <v>Find on eBay</v>
      </c>
    </row>
    <row r="1345">
      <c r="A1345" t="inlineStr">
        <is>
          <t xml:space="preserve">DM-58</t>
        </is>
      </c>
      <c r="B1345" t="inlineStr">
        <is>
          <t xml:space="preserve">David Eckstein</t>
        </is>
      </c>
      <c r="C1345" t="inlineStr">
        <is>
          <t xml:space="preserve">Los Angeles Angels</t>
        </is>
      </c>
      <c r="D1345" t="inlineStr">
        <is>
          <t xml:space="preserve">Diamond Moments</t>
        </is>
      </c>
      <c r="F1345" t="str">
        <f>HYPERLINK("https://www.ebay.com/sch/i.html?_nkw=2026+Topps+Chrome+Update+David+Eckstein+DM-58&amp;mkcid=1&amp;mkrid=711-53200-19255-0&amp;siteid=0&amp;campid=5339157451&amp;toolid=10001&amp;mkevt=1&amp;customid=checklist-xlsx","Find on eBay")</f>
        <v>Find on eBay</v>
      </c>
    </row>
    <row r="1346">
      <c r="A1346" t="inlineStr">
        <is>
          <t xml:space="preserve">DM-59</t>
        </is>
      </c>
      <c r="B1346" t="inlineStr">
        <is>
          <t xml:space="preserve">David Freese</t>
        </is>
      </c>
      <c r="C1346" t="inlineStr">
        <is>
          <t xml:space="preserve">St. Louis Cardinals</t>
        </is>
      </c>
      <c r="D1346" t="inlineStr">
        <is>
          <t xml:space="preserve">Diamond Moments</t>
        </is>
      </c>
      <c r="F1346" t="str">
        <f>HYPERLINK("https://www.ebay.com/sch/i.html?_nkw=2026+Topps+Chrome+Update+David+Freese+DM-59&amp;mkcid=1&amp;mkrid=711-53200-19255-0&amp;siteid=0&amp;campid=5339157451&amp;toolid=10001&amp;mkevt=1&amp;customid=checklist-xlsx","Find on eBay")</f>
        <v>Find on eBay</v>
      </c>
    </row>
    <row r="1347">
      <c r="A1347" t="inlineStr">
        <is>
          <t xml:space="preserve">DM-60</t>
        </is>
      </c>
      <c r="B1347" t="inlineStr">
        <is>
          <t xml:space="preserve">Jeremy Peña</t>
        </is>
      </c>
      <c r="C1347" t="inlineStr">
        <is>
          <t xml:space="preserve">Houston Astros</t>
        </is>
      </c>
      <c r="D1347" t="inlineStr">
        <is>
          <t xml:space="preserve">Diamond Moments</t>
        </is>
      </c>
      <c r="F1347" t="str">
        <f>HYPERLINK("https://www.ebay.com/sch/i.html?_nkw=2026+Topps+Chrome+Update+Jeremy+Pe%C3%B1a+DM-60&amp;mkcid=1&amp;mkrid=711-53200-19255-0&amp;siteid=0&amp;campid=5339157451&amp;toolid=10001&amp;mkevt=1&amp;customid=checklist-xlsx","Find on eBay")</f>
        <v>Find on eBay</v>
      </c>
    </row>
    <row r="1348">
      <c r="A1348" t="inlineStr">
        <is>
          <t xml:space="preserve">DM-61</t>
        </is>
      </c>
      <c r="B1348" t="inlineStr">
        <is>
          <t xml:space="preserve">Shohei Ohtani</t>
        </is>
      </c>
      <c r="C1348" t="inlineStr">
        <is>
          <t xml:space="preserve">Los Angeles Dodgers</t>
        </is>
      </c>
      <c r="D1348" t="inlineStr">
        <is>
          <t xml:space="preserve">Diamond Moments</t>
        </is>
      </c>
      <c r="F1348" t="str">
        <f>HYPERLINK("https://www.ebay.com/sch/i.html?_nkw=2026+Topps+Chrome+Update+Shohei+Ohtani+DM-61&amp;mkcid=1&amp;mkrid=711-53200-19255-0&amp;siteid=0&amp;campid=5339157451&amp;toolid=10001&amp;mkevt=1&amp;customid=checklist-xlsx","Find on eBay")</f>
        <v>Find on eBay</v>
      </c>
    </row>
    <row r="1349">
      <c r="A1349" t="inlineStr">
        <is>
          <t xml:space="preserve">DM-62</t>
        </is>
      </c>
      <c r="B1349" t="inlineStr">
        <is>
          <t xml:space="preserve">Shohei Ohtani</t>
        </is>
      </c>
      <c r="C1349" t="inlineStr">
        <is>
          <t xml:space="preserve">Los Angeles Dodgers</t>
        </is>
      </c>
      <c r="D1349" t="inlineStr">
        <is>
          <t xml:space="preserve">Diamond Moments</t>
        </is>
      </c>
      <c r="F1349" t="str">
        <f>HYPERLINK("https://www.ebay.com/sch/i.html?_nkw=2026+Topps+Chrome+Update+Shohei+Ohtani+DM-62&amp;mkcid=1&amp;mkrid=711-53200-19255-0&amp;siteid=0&amp;campid=5339157451&amp;toolid=10001&amp;mkevt=1&amp;customid=checklist-xlsx","Find on eBay")</f>
        <v>Find on eBay</v>
      </c>
    </row>
    <row r="1350">
      <c r="A1350" t="inlineStr">
        <is>
          <t xml:space="preserve">DM-63</t>
        </is>
      </c>
      <c r="B1350" t="inlineStr">
        <is>
          <t xml:space="preserve">Lou Gehrig</t>
        </is>
      </c>
      <c r="C1350" t="inlineStr">
        <is>
          <t xml:space="preserve">New York Yankees</t>
        </is>
      </c>
      <c r="D1350" t="inlineStr">
        <is>
          <t xml:space="preserve">Diamond Moments</t>
        </is>
      </c>
      <c r="F1350" t="str">
        <f>HYPERLINK("https://www.ebay.com/sch/i.html?_nkw=2026+Topps+Chrome+Update+Lou+Gehrig+DM-63&amp;mkcid=1&amp;mkrid=711-53200-19255-0&amp;siteid=0&amp;campid=5339157451&amp;toolid=10001&amp;mkevt=1&amp;customid=checklist-xlsx","Find on eBay")</f>
        <v>Find on eBay</v>
      </c>
    </row>
    <row r="1351">
      <c r="A1351" t="inlineStr">
        <is>
          <t xml:space="preserve">DM-64</t>
        </is>
      </c>
      <c r="B1351" t="inlineStr">
        <is>
          <t xml:space="preserve">Randy Johnson</t>
        </is>
      </c>
      <c r="C1351" t="inlineStr">
        <is>
          <t xml:space="preserve">Arizona Diamondbacks</t>
        </is>
      </c>
      <c r="D1351" t="inlineStr">
        <is>
          <t xml:space="preserve">Diamond Moments</t>
        </is>
      </c>
      <c r="F1351" t="str">
        <f>HYPERLINK("https://www.ebay.com/sch/i.html?_nkw=2026+Topps+Chrome+Update+Randy+Johnson+DM-64&amp;mkcid=1&amp;mkrid=711-53200-19255-0&amp;siteid=0&amp;campid=5339157451&amp;toolid=10001&amp;mkevt=1&amp;customid=checklist-xlsx","Find on eBay")</f>
        <v>Find on eBay</v>
      </c>
    </row>
    <row r="1352">
      <c r="A1352" t="inlineStr">
        <is>
          <t xml:space="preserve">DM-65</t>
        </is>
      </c>
      <c r="B1352" t="inlineStr">
        <is>
          <t xml:space="preserve">Yadier Molina</t>
        </is>
      </c>
      <c r="C1352" t="inlineStr">
        <is>
          <t xml:space="preserve">St. Louis Cardinals</t>
        </is>
      </c>
      <c r="D1352" t="inlineStr">
        <is>
          <t xml:space="preserve">Diamond Moments</t>
        </is>
      </c>
      <c r="F1352" t="str">
        <f>HYPERLINK("https://www.ebay.com/sch/i.html?_nkw=2026+Topps+Chrome+Update+Yadier+Molina+DM-65&amp;mkcid=1&amp;mkrid=711-53200-19255-0&amp;siteid=0&amp;campid=5339157451&amp;toolid=10001&amp;mkevt=1&amp;customid=checklist-xlsx","Find on eBay")</f>
        <v>Find on eBay</v>
      </c>
    </row>
    <row r="1353">
      <c r="A1353" t="inlineStr">
        <is>
          <t xml:space="preserve">DM-66</t>
        </is>
      </c>
      <c r="B1353" t="inlineStr">
        <is>
          <t xml:space="preserve">Félix Hernández</t>
        </is>
      </c>
      <c r="C1353" t="inlineStr">
        <is>
          <t xml:space="preserve">Seattle Mariners</t>
        </is>
      </c>
      <c r="D1353" t="inlineStr">
        <is>
          <t xml:space="preserve">Diamond Moments</t>
        </is>
      </c>
      <c r="F1353" t="str">
        <f>HYPERLINK("https://www.ebay.com/sch/i.html?_nkw=2026+Topps+Chrome+Update+F%C3%A9lix+Hern%C3%A1ndez+DM-66&amp;mkcid=1&amp;mkrid=711-53200-19255-0&amp;siteid=0&amp;campid=5339157451&amp;toolid=10001&amp;mkevt=1&amp;customid=checklist-xlsx","Find on eBay")</f>
        <v>Find on eBay</v>
      </c>
    </row>
    <row r="1354">
      <c r="A1354" t="inlineStr">
        <is>
          <t xml:space="preserve">DM-67</t>
        </is>
      </c>
      <c r="B1354" t="inlineStr">
        <is>
          <t xml:space="preserve">Ichiro</t>
        </is>
      </c>
      <c r="C1354" t="inlineStr">
        <is>
          <t xml:space="preserve">Seattle Mariners</t>
        </is>
      </c>
      <c r="D1354" t="inlineStr">
        <is>
          <t xml:space="preserve">Diamond Moments</t>
        </is>
      </c>
      <c r="F1354" t="str">
        <f>HYPERLINK("https://www.ebay.com/sch/i.html?_nkw=2026+Topps+Chrome+Update+Ichiro+DM-67&amp;mkcid=1&amp;mkrid=711-53200-19255-0&amp;siteid=0&amp;campid=5339157451&amp;toolid=10001&amp;mkevt=1&amp;customid=checklist-xlsx","Find on eBay")</f>
        <v>Find on eBay</v>
      </c>
    </row>
    <row r="1355">
      <c r="A1355" t="inlineStr">
        <is>
          <t xml:space="preserve">DM-68</t>
        </is>
      </c>
      <c r="B1355" t="inlineStr">
        <is>
          <t xml:space="preserve">Evan Longoria</t>
        </is>
      </c>
      <c r="C1355" t="inlineStr">
        <is>
          <t xml:space="preserve">Tampa Bay Rays</t>
        </is>
      </c>
      <c r="D1355" t="inlineStr">
        <is>
          <t xml:space="preserve">Diamond Moments</t>
        </is>
      </c>
      <c r="F1355" t="str">
        <f>HYPERLINK("https://www.ebay.com/sch/i.html?_nkw=2026+Topps+Chrome+Update+Evan+Longoria+DM-68&amp;mkcid=1&amp;mkrid=711-53200-19255-0&amp;siteid=0&amp;campid=5339157451&amp;toolid=10001&amp;mkevt=1&amp;customid=checklist-xlsx","Find on eBay")</f>
        <v>Find on eBay</v>
      </c>
    </row>
    <row r="1356">
      <c r="A1356" t="inlineStr">
        <is>
          <t xml:space="preserve">DM-69</t>
        </is>
      </c>
      <c r="B1356" t="inlineStr">
        <is>
          <t xml:space="preserve">Derek Jeter</t>
        </is>
      </c>
      <c r="C1356" t="inlineStr">
        <is>
          <t xml:space="preserve">New York Yankees</t>
        </is>
      </c>
      <c r="D1356" t="inlineStr">
        <is>
          <t xml:space="preserve">Diamond Moments</t>
        </is>
      </c>
      <c r="F1356" t="str">
        <f>HYPERLINK("https://www.ebay.com/sch/i.html?_nkw=2026+Topps+Chrome+Update+Derek+Jeter+DM-69&amp;mkcid=1&amp;mkrid=711-53200-19255-0&amp;siteid=0&amp;campid=5339157451&amp;toolid=10001&amp;mkevt=1&amp;customid=checklist-xlsx","Find on eBay")</f>
        <v>Find on eBay</v>
      </c>
    </row>
    <row r="1357">
      <c r="A1357" t="inlineStr">
        <is>
          <t xml:space="preserve">DM-70</t>
        </is>
      </c>
      <c r="B1357" t="inlineStr">
        <is>
          <t xml:space="preserve">Mike Trout</t>
        </is>
      </c>
      <c r="C1357" t="inlineStr">
        <is>
          <t xml:space="preserve">Los Angeles Angels</t>
        </is>
      </c>
      <c r="D1357" t="inlineStr">
        <is>
          <t xml:space="preserve">Diamond Moments</t>
        </is>
      </c>
      <c r="F1357" t="str">
        <f>HYPERLINK("https://www.ebay.com/sch/i.html?_nkw=2026+Topps+Chrome+Update+Mike+Trout+DM-70&amp;mkcid=1&amp;mkrid=711-53200-19255-0&amp;siteid=0&amp;campid=5339157451&amp;toolid=10001&amp;mkevt=1&amp;customid=checklist-xlsx","Find on eBay")</f>
        <v>Find on eBay</v>
      </c>
    </row>
    <row r="1358">
      <c r="A1358" t="inlineStr">
        <is>
          <t xml:space="preserve">DM-71</t>
        </is>
      </c>
      <c r="B1358" t="inlineStr">
        <is>
          <t xml:space="preserve">Mike Trout</t>
        </is>
      </c>
      <c r="C1358" t="inlineStr">
        <is>
          <t xml:space="preserve">Los Angeles Angels</t>
        </is>
      </c>
      <c r="D1358" t="inlineStr">
        <is>
          <t xml:space="preserve">Diamond Moments</t>
        </is>
      </c>
      <c r="F1358" t="str">
        <f>HYPERLINK("https://www.ebay.com/sch/i.html?_nkw=2026+Topps+Chrome+Update+Mike+Trout+DM-71&amp;mkcid=1&amp;mkrid=711-53200-19255-0&amp;siteid=0&amp;campid=5339157451&amp;toolid=10001&amp;mkevt=1&amp;customid=checklist-xlsx","Find on eBay")</f>
        <v>Find on eBay</v>
      </c>
    </row>
    <row r="1359">
      <c r="A1359" t="inlineStr">
        <is>
          <t xml:space="preserve">DM-72</t>
        </is>
      </c>
      <c r="B1359" t="inlineStr">
        <is>
          <t xml:space="preserve">Max Scherzer</t>
        </is>
      </c>
      <c r="C1359" t="inlineStr">
        <is>
          <t xml:space="preserve">Toronto Blue Jays</t>
        </is>
      </c>
      <c r="D1359" t="inlineStr">
        <is>
          <t xml:space="preserve">Diamond Moments</t>
        </is>
      </c>
      <c r="F1359" t="str">
        <f>HYPERLINK("https://www.ebay.com/sch/i.html?_nkw=2026+Topps+Chrome+Update+Max+Scherzer+DM-72&amp;mkcid=1&amp;mkrid=711-53200-19255-0&amp;siteid=0&amp;campid=5339157451&amp;toolid=10001&amp;mkevt=1&amp;customid=checklist-xlsx","Find on eBay")</f>
        <v>Find on eBay</v>
      </c>
    </row>
    <row r="1360">
      <c r="A1360" t="inlineStr">
        <is>
          <t xml:space="preserve">DM-73</t>
        </is>
      </c>
      <c r="B1360" t="inlineStr">
        <is>
          <t xml:space="preserve">Félix Hernández</t>
        </is>
      </c>
      <c r="C1360" t="inlineStr">
        <is>
          <t xml:space="preserve">Seattle Mariners</t>
        </is>
      </c>
      <c r="D1360" t="inlineStr">
        <is>
          <t xml:space="preserve">Diamond Moments</t>
        </is>
      </c>
      <c r="F1360" t="str">
        <f>HYPERLINK("https://www.ebay.com/sch/i.html?_nkw=2026+Topps+Chrome+Update+F%C3%A9lix+Hern%C3%A1ndez+DM-73&amp;mkcid=1&amp;mkrid=711-53200-19255-0&amp;siteid=0&amp;campid=5339157451&amp;toolid=10001&amp;mkevt=1&amp;customid=checklist-xlsx","Find on eBay")</f>
        <v>Find on eBay</v>
      </c>
    </row>
    <row r="1361">
      <c r="A1361" t="inlineStr">
        <is>
          <t xml:space="preserve">DM-74</t>
        </is>
      </c>
      <c r="B1361" t="inlineStr">
        <is>
          <t xml:space="preserve">Mariano Rivera</t>
        </is>
      </c>
      <c r="C1361" t="inlineStr">
        <is>
          <t xml:space="preserve">New York Yankees</t>
        </is>
      </c>
      <c r="D1361" t="inlineStr">
        <is>
          <t xml:space="preserve">Diamond Moments</t>
        </is>
      </c>
      <c r="F1361" t="str">
        <f>HYPERLINK("https://www.ebay.com/sch/i.html?_nkw=2026+Topps+Chrome+Update+Mariano+Rivera+DM-74&amp;mkcid=1&amp;mkrid=711-53200-19255-0&amp;siteid=0&amp;campid=5339157451&amp;toolid=10001&amp;mkevt=1&amp;customid=checklist-xlsx","Find on eBay")</f>
        <v>Find on eBay</v>
      </c>
    </row>
    <row r="1362">
      <c r="A1362" t="inlineStr">
        <is>
          <t xml:space="preserve">DM-75</t>
        </is>
      </c>
      <c r="B1362" t="inlineStr">
        <is>
          <t xml:space="preserve">Justin Verlander</t>
        </is>
      </c>
      <c r="C1362" t="inlineStr">
        <is>
          <t xml:space="preserve">Detroit Tigers</t>
        </is>
      </c>
      <c r="D1362" t="inlineStr">
        <is>
          <t xml:space="preserve">Diamond Moments</t>
        </is>
      </c>
      <c r="F1362" t="str">
        <f>HYPERLINK("https://www.ebay.com/sch/i.html?_nkw=2026+Topps+Chrome+Update+Justin+Verlander+DM-75&amp;mkcid=1&amp;mkrid=711-53200-19255-0&amp;siteid=0&amp;campid=5339157451&amp;toolid=10001&amp;mkevt=1&amp;customid=checklist-xlsx","Find on eBay")</f>
        <v>Find on eBay</v>
      </c>
    </row>
    <row r="1363">
      <c r="A1363" t="inlineStr">
        <is>
          <t xml:space="preserve">GC-1</t>
        </is>
      </c>
      <c r="B1363" t="inlineStr">
        <is>
          <t xml:space="preserve">Derek Jeter</t>
        </is>
      </c>
      <c r="C1363" t="inlineStr">
        <is>
          <t xml:space="preserve">New York Yankees</t>
        </is>
      </c>
      <c r="D1363" t="inlineStr">
        <is>
          <t xml:space="preserve">Glass Canvas</t>
        </is>
      </c>
      <c r="F1363" t="str">
        <f>HYPERLINK("https://www.ebay.com/sch/i.html?_nkw=2026+Topps+Chrome+Update+Derek+Jeter+GC-1&amp;mkcid=1&amp;mkrid=711-53200-19255-0&amp;siteid=0&amp;campid=5339157451&amp;toolid=10001&amp;mkevt=1&amp;customid=checklist-xlsx","Find on eBay")</f>
        <v>Find on eBay</v>
      </c>
    </row>
    <row r="1364">
      <c r="A1364" t="inlineStr">
        <is>
          <t xml:space="preserve">GC-2</t>
        </is>
      </c>
      <c r="B1364" t="inlineStr">
        <is>
          <t xml:space="preserve">Albert Pujols</t>
        </is>
      </c>
      <c r="C1364" t="inlineStr">
        <is>
          <t xml:space="preserve">St. Louis Cardinals</t>
        </is>
      </c>
      <c r="D1364" t="inlineStr">
        <is>
          <t xml:space="preserve">Glass Canvas</t>
        </is>
      </c>
      <c r="F1364" t="str">
        <f>HYPERLINK("https://www.ebay.com/sch/i.html?_nkw=2026+Topps+Chrome+Update+Albert+Pujols+GC-2&amp;mkcid=1&amp;mkrid=711-53200-19255-0&amp;siteid=0&amp;campid=5339157451&amp;toolid=10001&amp;mkevt=1&amp;customid=checklist-xlsx","Find on eBay")</f>
        <v>Find on eBay</v>
      </c>
    </row>
    <row r="1365">
      <c r="A1365" t="inlineStr">
        <is>
          <t xml:space="preserve">GC-3</t>
        </is>
      </c>
      <c r="B1365" t="inlineStr">
        <is>
          <t xml:space="preserve">Babe Ruth</t>
        </is>
      </c>
      <c r="C1365" t="inlineStr">
        <is>
          <t xml:space="preserve">New York Yankees</t>
        </is>
      </c>
      <c r="D1365" t="inlineStr">
        <is>
          <t xml:space="preserve">Glass Canvas</t>
        </is>
      </c>
      <c r="F1365" t="str">
        <f>HYPERLINK("https://www.ebay.com/sch/i.html?_nkw=2026+Topps+Chrome+Update+Babe+Ruth+GC-3&amp;mkcid=1&amp;mkrid=711-53200-19255-0&amp;siteid=0&amp;campid=5339157451&amp;toolid=10001&amp;mkevt=1&amp;customid=checklist-xlsx","Find on eBay")</f>
        <v>Find on eBay</v>
      </c>
    </row>
    <row r="1366">
      <c r="A1366" t="inlineStr">
        <is>
          <t xml:space="preserve">GC-4</t>
        </is>
      </c>
      <c r="B1366" t="inlineStr">
        <is>
          <t xml:space="preserve">Hank Aaron</t>
        </is>
      </c>
      <c r="C1366" t="inlineStr">
        <is>
          <t xml:space="preserve">Atlanta Braves</t>
        </is>
      </c>
      <c r="D1366" t="inlineStr">
        <is>
          <t xml:space="preserve">Glass Canvas</t>
        </is>
      </c>
      <c r="F1366" t="str">
        <f>HYPERLINK("https://www.ebay.com/sch/i.html?_nkw=2026+Topps+Chrome+Update+Hank+Aaron+GC-4&amp;mkcid=1&amp;mkrid=711-53200-19255-0&amp;siteid=0&amp;campid=5339157451&amp;toolid=10001&amp;mkevt=1&amp;customid=checklist-xlsx","Find on eBay")</f>
        <v>Find on eBay</v>
      </c>
    </row>
    <row r="1367">
      <c r="A1367" t="inlineStr">
        <is>
          <t xml:space="preserve">GC-5</t>
        </is>
      </c>
      <c r="B1367" t="inlineStr">
        <is>
          <t xml:space="preserve">Willie Mays</t>
        </is>
      </c>
      <c r="C1367" t="inlineStr">
        <is>
          <t xml:space="preserve">San Francisco Giants</t>
        </is>
      </c>
      <c r="D1367" t="inlineStr">
        <is>
          <t xml:space="preserve">Glass Canvas</t>
        </is>
      </c>
      <c r="F1367" t="str">
        <f>HYPERLINK("https://www.ebay.com/sch/i.html?_nkw=2026+Topps+Chrome+Update+Willie+Mays+GC-5&amp;mkcid=1&amp;mkrid=711-53200-19255-0&amp;siteid=0&amp;campid=5339157451&amp;toolid=10001&amp;mkevt=1&amp;customid=checklist-xlsx","Find on eBay")</f>
        <v>Find on eBay</v>
      </c>
    </row>
    <row r="1368">
      <c r="A1368" t="inlineStr">
        <is>
          <t xml:space="preserve">GC-6</t>
        </is>
      </c>
      <c r="B1368" t="inlineStr">
        <is>
          <t xml:space="preserve">Ken Griffey Jr.</t>
        </is>
      </c>
      <c r="C1368" t="inlineStr">
        <is>
          <t xml:space="preserve">Seattle Mariners</t>
        </is>
      </c>
      <c r="D1368" t="inlineStr">
        <is>
          <t xml:space="preserve">Glass Canvas</t>
        </is>
      </c>
      <c r="F1368" t="str">
        <f>HYPERLINK("https://www.ebay.com/sch/i.html?_nkw=2026+Topps+Chrome+Update+Ken+Griffey+Jr.+GC-6&amp;mkcid=1&amp;mkrid=711-53200-19255-0&amp;siteid=0&amp;campid=5339157451&amp;toolid=10001&amp;mkevt=1&amp;customid=checklist-xlsx","Find on eBay")</f>
        <v>Find on eBay</v>
      </c>
    </row>
    <row r="1369">
      <c r="A1369" t="inlineStr">
        <is>
          <t xml:space="preserve">GC-7</t>
        </is>
      </c>
      <c r="B1369" t="inlineStr">
        <is>
          <t xml:space="preserve">Stan Musial</t>
        </is>
      </c>
      <c r="C1369" t="inlineStr">
        <is>
          <t xml:space="preserve">St. Louis Cardinals</t>
        </is>
      </c>
      <c r="D1369" t="inlineStr">
        <is>
          <t xml:space="preserve">Glass Canvas</t>
        </is>
      </c>
      <c r="F1369" t="str">
        <f>HYPERLINK("https://www.ebay.com/sch/i.html?_nkw=2026+Topps+Chrome+Update+Stan+Musial+GC-7&amp;mkcid=1&amp;mkrid=711-53200-19255-0&amp;siteid=0&amp;campid=5339157451&amp;toolid=10001&amp;mkevt=1&amp;customid=checklist-xlsx","Find on eBay")</f>
        <v>Find on eBay</v>
      </c>
    </row>
    <row r="1370">
      <c r="A1370" t="inlineStr">
        <is>
          <t xml:space="preserve">GC-8</t>
        </is>
      </c>
      <c r="B1370" t="inlineStr">
        <is>
          <t xml:space="preserve">Roberto Clemente</t>
        </is>
      </c>
      <c r="C1370" t="inlineStr">
        <is>
          <t xml:space="preserve">Pittsburgh Pirates</t>
        </is>
      </c>
      <c r="D1370" t="inlineStr">
        <is>
          <t xml:space="preserve">Glass Canvas</t>
        </is>
      </c>
      <c r="F1370" t="str">
        <f>HYPERLINK("https://www.ebay.com/sch/i.html?_nkw=2026+Topps+Chrome+Update+Roberto+Clemente+GC-8&amp;mkcid=1&amp;mkrid=711-53200-19255-0&amp;siteid=0&amp;campid=5339157451&amp;toolid=10001&amp;mkevt=1&amp;customid=checklist-xlsx","Find on eBay")</f>
        <v>Find on eBay</v>
      </c>
    </row>
    <row r="1371">
      <c r="A1371" t="inlineStr">
        <is>
          <t xml:space="preserve">GC-9</t>
        </is>
      </c>
      <c r="B1371" t="inlineStr">
        <is>
          <t xml:space="preserve">Sandy Koufax</t>
        </is>
      </c>
      <c r="C1371" t="inlineStr">
        <is>
          <t xml:space="preserve">Los Angeles Dodgers</t>
        </is>
      </c>
      <c r="D1371" t="inlineStr">
        <is>
          <t xml:space="preserve">Glass Canvas</t>
        </is>
      </c>
      <c r="F1371" t="str">
        <f>HYPERLINK("https://www.ebay.com/sch/i.html?_nkw=2026+Topps+Chrome+Update+Sandy+Koufax+GC-9&amp;mkcid=1&amp;mkrid=711-53200-19255-0&amp;siteid=0&amp;campid=5339157451&amp;toolid=10001&amp;mkevt=1&amp;customid=checklist-xlsx","Find on eBay")</f>
        <v>Find on eBay</v>
      </c>
    </row>
    <row r="1372">
      <c r="A1372" t="inlineStr">
        <is>
          <t xml:space="preserve">GC-10</t>
        </is>
      </c>
      <c r="B1372" t="inlineStr">
        <is>
          <t xml:space="preserve">Shohei Ohtani</t>
        </is>
      </c>
      <c r="C1372" t="inlineStr">
        <is>
          <t xml:space="preserve">Los Angeles Dodgers</t>
        </is>
      </c>
      <c r="D1372" t="inlineStr">
        <is>
          <t xml:space="preserve">Glass Canvas</t>
        </is>
      </c>
      <c r="F1372" t="str">
        <f>HYPERLINK("https://www.ebay.com/sch/i.html?_nkw=2026+Topps+Chrome+Update+Shohei+Ohtani+GC-10&amp;mkcid=1&amp;mkrid=711-53200-19255-0&amp;siteid=0&amp;campid=5339157451&amp;toolid=10001&amp;mkevt=1&amp;customid=checklist-xlsx","Find on eBay")</f>
        <v>Find on eBay</v>
      </c>
    </row>
    <row r="1373">
      <c r="A1373" t="inlineStr">
        <is>
          <t xml:space="preserve">GC-11</t>
        </is>
      </c>
      <c r="B1373" t="inlineStr">
        <is>
          <t xml:space="preserve">Aaron Judge</t>
        </is>
      </c>
      <c r="C1373" t="inlineStr">
        <is>
          <t xml:space="preserve">New York Yankees</t>
        </is>
      </c>
      <c r="D1373" t="inlineStr">
        <is>
          <t xml:space="preserve">Glass Canvas</t>
        </is>
      </c>
      <c r="F1373" t="str">
        <f>HYPERLINK("https://www.ebay.com/sch/i.html?_nkw=2026+Topps+Chrome+Update+Aaron+Judge+GC-11&amp;mkcid=1&amp;mkrid=711-53200-19255-0&amp;siteid=0&amp;campid=5339157451&amp;toolid=10001&amp;mkevt=1&amp;customid=checklist-xlsx","Find on eBay")</f>
        <v>Find on eBay</v>
      </c>
    </row>
    <row r="1374">
      <c r="A1374" t="inlineStr">
        <is>
          <t xml:space="preserve">GC-12</t>
        </is>
      </c>
      <c r="B1374" t="inlineStr">
        <is>
          <t xml:space="preserve">Juan Soto</t>
        </is>
      </c>
      <c r="C1374" t="inlineStr">
        <is>
          <t xml:space="preserve">New York Mets</t>
        </is>
      </c>
      <c r="D1374" t="inlineStr">
        <is>
          <t xml:space="preserve">Glass Canvas</t>
        </is>
      </c>
      <c r="F1374" t="str">
        <f>HYPERLINK("https://www.ebay.com/sch/i.html?_nkw=2026+Topps+Chrome+Update+Juan+Soto+GC-12&amp;mkcid=1&amp;mkrid=711-53200-19255-0&amp;siteid=0&amp;campid=5339157451&amp;toolid=10001&amp;mkevt=1&amp;customid=checklist-xlsx","Find on eBay")</f>
        <v>Find on eBay</v>
      </c>
    </row>
    <row r="1375">
      <c r="A1375" t="inlineStr">
        <is>
          <t xml:space="preserve">GC-13</t>
        </is>
      </c>
      <c r="B1375" t="inlineStr">
        <is>
          <t xml:space="preserve">Ronald Acuña Jr.</t>
        </is>
      </c>
      <c r="C1375" t="inlineStr">
        <is>
          <t xml:space="preserve">Atlanta Braves</t>
        </is>
      </c>
      <c r="D1375" t="inlineStr">
        <is>
          <t xml:space="preserve">Glass Canvas</t>
        </is>
      </c>
      <c r="F1375" t="str">
        <f>HYPERLINK("https://www.ebay.com/sch/i.html?_nkw=2026+Topps+Chrome+Update+Ronald+Acu%C3%B1a+Jr.+GC-13&amp;mkcid=1&amp;mkrid=711-53200-19255-0&amp;siteid=0&amp;campid=5339157451&amp;toolid=10001&amp;mkevt=1&amp;customid=checklist-xlsx","Find on eBay")</f>
        <v>Find on eBay</v>
      </c>
    </row>
    <row r="1376">
      <c r="A1376" t="inlineStr">
        <is>
          <t xml:space="preserve">GC-14</t>
        </is>
      </c>
      <c r="B1376" t="inlineStr">
        <is>
          <t xml:space="preserve">Elly De La Cruz</t>
        </is>
      </c>
      <c r="C1376" t="inlineStr">
        <is>
          <t xml:space="preserve">Cincinnati Reds</t>
        </is>
      </c>
      <c r="D1376" t="inlineStr">
        <is>
          <t xml:space="preserve">Glass Canvas</t>
        </is>
      </c>
      <c r="F1376" t="str">
        <f>HYPERLINK("https://www.ebay.com/sch/i.html?_nkw=2026+Topps+Chrome+Update+Elly+De+La+Cruz+GC-14&amp;mkcid=1&amp;mkrid=711-53200-19255-0&amp;siteid=0&amp;campid=5339157451&amp;toolid=10001&amp;mkevt=1&amp;customid=checklist-xlsx","Find on eBay")</f>
        <v>Find on eBay</v>
      </c>
    </row>
    <row r="1377">
      <c r="A1377" t="inlineStr">
        <is>
          <t xml:space="preserve">GC-15</t>
        </is>
      </c>
      <c r="B1377" t="inlineStr">
        <is>
          <t xml:space="preserve">Cam Schlittler</t>
        </is>
      </c>
      <c r="C1377" t="inlineStr">
        <is>
          <t xml:space="preserve">New York Yankees</t>
        </is>
      </c>
      <c r="D1377" t="inlineStr">
        <is>
          <t xml:space="preserve">Glass Canvas</t>
        </is>
      </c>
      <c r="F1377" t="str">
        <f>HYPERLINK("https://www.ebay.com/sch/i.html?_nkw=2026+Topps+Chrome+Update+Cam+Schlittler+GC-15&amp;mkcid=1&amp;mkrid=711-53200-19255-0&amp;siteid=0&amp;campid=5339157451&amp;toolid=10001&amp;mkevt=1&amp;customid=checklist-xlsx","Find on eBay")</f>
        <v>Find on eBay</v>
      </c>
    </row>
    <row r="1378">
      <c r="A1378" t="inlineStr">
        <is>
          <t xml:space="preserve">GC-16</t>
        </is>
      </c>
      <c r="B1378" t="inlineStr">
        <is>
          <t xml:space="preserve">JJ Wetherholt</t>
        </is>
      </c>
      <c r="C1378" t="inlineStr">
        <is>
          <t xml:space="preserve">St. Louis Cardinals</t>
        </is>
      </c>
      <c r="D1378" t="inlineStr">
        <is>
          <t xml:space="preserve">Glass Canvas</t>
        </is>
      </c>
      <c r="F1378" t="str">
        <f>HYPERLINK("https://www.ebay.com/sch/i.html?_nkw=2026+Topps+Chrome+Update+JJ+Wetherholt+GC-16&amp;mkcid=1&amp;mkrid=711-53200-19255-0&amp;siteid=0&amp;campid=5339157451&amp;toolid=10001&amp;mkevt=1&amp;customid=checklist-xlsx","Find on eBay")</f>
        <v>Find on eBay</v>
      </c>
    </row>
    <row r="1379">
      <c r="A1379" t="inlineStr">
        <is>
          <t xml:space="preserve">GC-17</t>
        </is>
      </c>
      <c r="B1379" t="inlineStr">
        <is>
          <t xml:space="preserve">Konnor Griffin</t>
        </is>
      </c>
      <c r="C1379" t="inlineStr">
        <is>
          <t xml:space="preserve">Pittsburgh Pirates</t>
        </is>
      </c>
      <c r="D1379" t="inlineStr">
        <is>
          <t xml:space="preserve">Glass Canvas</t>
        </is>
      </c>
      <c r="F1379" t="str">
        <f>HYPERLINK("https://www.ebay.com/sch/i.html?_nkw=2026+Topps+Chrome+Update+Konnor+Griffin+GC-17&amp;mkcid=1&amp;mkrid=711-53200-19255-0&amp;siteid=0&amp;campid=5339157451&amp;toolid=10001&amp;mkevt=1&amp;customid=checklist-xlsx","Find on eBay")</f>
        <v>Find on eBay</v>
      </c>
    </row>
    <row r="1380">
      <c r="A1380" t="inlineStr">
        <is>
          <t xml:space="preserve">GC-18</t>
        </is>
      </c>
      <c r="B1380" t="inlineStr">
        <is>
          <t xml:space="preserve">Kevin McGonigle</t>
        </is>
      </c>
      <c r="C1380" t="inlineStr">
        <is>
          <t xml:space="preserve">Detroit Tigers</t>
        </is>
      </c>
      <c r="D1380" t="inlineStr">
        <is>
          <t xml:space="preserve">Glass Canvas</t>
        </is>
      </c>
      <c r="F1380" t="str">
        <f>HYPERLINK("https://www.ebay.com/sch/i.html?_nkw=2026+Topps+Chrome+Update+Kevin+McGonigle+GC-18&amp;mkcid=1&amp;mkrid=711-53200-19255-0&amp;siteid=0&amp;campid=5339157451&amp;toolid=10001&amp;mkevt=1&amp;customid=checklist-xlsx","Find on eBay")</f>
        <v>Find on eBay</v>
      </c>
    </row>
    <row r="1381">
      <c r="A1381" t="inlineStr">
        <is>
          <t xml:space="preserve">GC-19</t>
        </is>
      </c>
      <c r="B1381" t="inlineStr">
        <is>
          <t xml:space="preserve">Sal Stewart</t>
        </is>
      </c>
      <c r="C1381" t="inlineStr">
        <is>
          <t xml:space="preserve">Cincinnati Reds</t>
        </is>
      </c>
      <c r="D1381" t="inlineStr">
        <is>
          <t xml:space="preserve">Glass Canvas</t>
        </is>
      </c>
      <c r="F1381" t="str">
        <f>HYPERLINK("https://www.ebay.com/sch/i.html?_nkw=2026+Topps+Chrome+Update+Sal+Stewart+GC-19&amp;mkcid=1&amp;mkrid=711-53200-19255-0&amp;siteid=0&amp;campid=5339157451&amp;toolid=10001&amp;mkevt=1&amp;customid=checklist-xlsx","Find on eBay")</f>
        <v>Find on eBay</v>
      </c>
    </row>
    <row r="1382">
      <c r="A1382" t="inlineStr">
        <is>
          <t xml:space="preserve">GC-20</t>
        </is>
      </c>
      <c r="B1382" t="inlineStr">
        <is>
          <t xml:space="preserve">Travis Bazzana</t>
        </is>
      </c>
      <c r="C1382" t="inlineStr">
        <is>
          <t xml:space="preserve">Cleveland Guardians</t>
        </is>
      </c>
      <c r="D1382" t="inlineStr">
        <is>
          <t xml:space="preserve">Glass Canvas</t>
        </is>
      </c>
      <c r="F1382" t="str">
        <f>HYPERLINK("https://www.ebay.com/sch/i.html?_nkw=2026+Topps+Chrome+Update+Travis+Bazzana+GC-20&amp;mkcid=1&amp;mkrid=711-53200-19255-0&amp;siteid=0&amp;campid=5339157451&amp;toolid=10001&amp;mkevt=1&amp;customid=checklist-xlsx","Find on eBay")</f>
        <v>Find on eBay</v>
      </c>
    </row>
    <row r="1383">
      <c r="A1383" t="inlineStr">
        <is>
          <t xml:space="preserve">HX-16</t>
        </is>
      </c>
      <c r="B1383" t="inlineStr">
        <is>
          <t xml:space="preserve">Munetaka Murakami</t>
        </is>
      </c>
      <c r="C1383" t="inlineStr">
        <is>
          <t xml:space="preserve">Chicago White Sox</t>
        </is>
      </c>
      <c r="D1383" t="inlineStr">
        <is>
          <t xml:space="preserve">Helix</t>
        </is>
      </c>
      <c r="F1383" t="str">
        <f>HYPERLINK("https://www.ebay.com/sch/i.html?_nkw=2026+Topps+Chrome+Update+Munetaka+Murakami+HX-16&amp;mkcid=1&amp;mkrid=711-53200-19255-0&amp;siteid=0&amp;campid=5339157451&amp;toolid=10001&amp;mkevt=1&amp;customid=checklist-xlsx","Find on eBay")</f>
        <v>Find on eBay</v>
      </c>
    </row>
    <row r="1384">
      <c r="A1384" t="inlineStr">
        <is>
          <t xml:space="preserve">HX-17</t>
        </is>
      </c>
      <c r="B1384" t="inlineStr">
        <is>
          <t xml:space="preserve">Travis Bazzana</t>
        </is>
      </c>
      <c r="C1384" t="inlineStr">
        <is>
          <t xml:space="preserve">Cleveland Guardians</t>
        </is>
      </c>
      <c r="D1384" t="inlineStr">
        <is>
          <t xml:space="preserve">Helix</t>
        </is>
      </c>
      <c r="F1384" t="str">
        <f>HYPERLINK("https://www.ebay.com/sch/i.html?_nkw=2026+Topps+Chrome+Update+Travis+Bazzana+HX-17&amp;mkcid=1&amp;mkrid=711-53200-19255-0&amp;siteid=0&amp;campid=5339157451&amp;toolid=10001&amp;mkevt=1&amp;customid=checklist-xlsx","Find on eBay")</f>
        <v>Find on eBay</v>
      </c>
    </row>
    <row r="1385">
      <c r="A1385" t="inlineStr">
        <is>
          <t xml:space="preserve">HX-18</t>
        </is>
      </c>
      <c r="B1385" t="inlineStr">
        <is>
          <t xml:space="preserve">JJ Wetherholt</t>
        </is>
      </c>
      <c r="C1385" t="inlineStr">
        <is>
          <t xml:space="preserve">St. Louis Cardinals</t>
        </is>
      </c>
      <c r="D1385" t="inlineStr">
        <is>
          <t xml:space="preserve">Helix</t>
        </is>
      </c>
      <c r="F1385" t="str">
        <f>HYPERLINK("https://www.ebay.com/sch/i.html?_nkw=2026+Topps+Chrome+Update+JJ+Wetherholt+HX-18&amp;mkcid=1&amp;mkrid=711-53200-19255-0&amp;siteid=0&amp;campid=5339157451&amp;toolid=10001&amp;mkevt=1&amp;customid=checklist-xlsx","Find on eBay")</f>
        <v>Find on eBay</v>
      </c>
    </row>
    <row r="1386">
      <c r="A1386" t="inlineStr">
        <is>
          <t xml:space="preserve">HX-19</t>
        </is>
      </c>
      <c r="B1386" t="inlineStr">
        <is>
          <t xml:space="preserve">Kevin McGonigle</t>
        </is>
      </c>
      <c r="C1386" t="inlineStr">
        <is>
          <t xml:space="preserve">Detroit Tigers</t>
        </is>
      </c>
      <c r="D1386" t="inlineStr">
        <is>
          <t xml:space="preserve">Helix</t>
        </is>
      </c>
      <c r="F1386" t="str">
        <f>HYPERLINK("https://www.ebay.com/sch/i.html?_nkw=2026+Topps+Chrome+Update+Kevin+McGonigle+HX-19&amp;mkcid=1&amp;mkrid=711-53200-19255-0&amp;siteid=0&amp;campid=5339157451&amp;toolid=10001&amp;mkevt=1&amp;customid=checklist-xlsx","Find on eBay")</f>
        <v>Find on eBay</v>
      </c>
    </row>
    <row r="1387">
      <c r="A1387" t="inlineStr">
        <is>
          <t xml:space="preserve">HX-20</t>
        </is>
      </c>
      <c r="B1387" t="inlineStr">
        <is>
          <t xml:space="preserve">Konnor Griffin</t>
        </is>
      </c>
      <c r="C1387" t="inlineStr">
        <is>
          <t xml:space="preserve">Pittsburgh Pirates</t>
        </is>
      </c>
      <c r="D1387" t="inlineStr">
        <is>
          <t xml:space="preserve">Helix</t>
        </is>
      </c>
      <c r="F1387" t="str">
        <f>HYPERLINK("https://www.ebay.com/sch/i.html?_nkw=2026+Topps+Chrome+Update+Konnor+Griffin+HX-20&amp;mkcid=1&amp;mkrid=711-53200-19255-0&amp;siteid=0&amp;campid=5339157451&amp;toolid=10001&amp;mkevt=1&amp;customid=checklist-xlsx","Find on eBay")</f>
        <v>Find on eBay</v>
      </c>
    </row>
    <row r="1388">
      <c r="A1388" t="inlineStr">
        <is>
          <t xml:space="preserve">HX-21</t>
        </is>
      </c>
      <c r="B1388" t="inlineStr">
        <is>
          <t xml:space="preserve">Elly De La Cruz</t>
        </is>
      </c>
      <c r="C1388" t="inlineStr">
        <is>
          <t xml:space="preserve">Cincinnati Reds</t>
        </is>
      </c>
      <c r="D1388" t="inlineStr">
        <is>
          <t xml:space="preserve">Helix</t>
        </is>
      </c>
      <c r="F1388" t="str">
        <f>HYPERLINK("https://www.ebay.com/sch/i.html?_nkw=2026+Topps+Chrome+Update+Elly+De+La+Cruz+HX-21&amp;mkcid=1&amp;mkrid=711-53200-19255-0&amp;siteid=0&amp;campid=5339157451&amp;toolid=10001&amp;mkevt=1&amp;customid=checklist-xlsx","Find on eBay")</f>
        <v>Find on eBay</v>
      </c>
    </row>
    <row r="1389">
      <c r="A1389" t="inlineStr">
        <is>
          <t xml:space="preserve">HX-22</t>
        </is>
      </c>
      <c r="B1389" t="inlineStr">
        <is>
          <t xml:space="preserve">Juan Soto</t>
        </is>
      </c>
      <c r="C1389" t="inlineStr">
        <is>
          <t xml:space="preserve">New York Mets</t>
        </is>
      </c>
      <c r="D1389" t="inlineStr">
        <is>
          <t xml:space="preserve">Helix</t>
        </is>
      </c>
      <c r="F1389" t="str">
        <f>HYPERLINK("https://www.ebay.com/sch/i.html?_nkw=2026+Topps+Chrome+Update+Juan+Soto+HX-22&amp;mkcid=1&amp;mkrid=711-53200-19255-0&amp;siteid=0&amp;campid=5339157451&amp;toolid=10001&amp;mkevt=1&amp;customid=checklist-xlsx","Find on eBay")</f>
        <v>Find on eBay</v>
      </c>
    </row>
    <row r="1390">
      <c r="A1390" t="inlineStr">
        <is>
          <t xml:space="preserve">HX-23</t>
        </is>
      </c>
      <c r="B1390" t="inlineStr">
        <is>
          <t xml:space="preserve">Ronald Acuña Jr.</t>
        </is>
      </c>
      <c r="C1390" t="inlineStr">
        <is>
          <t xml:space="preserve">Atlanta Braves</t>
        </is>
      </c>
      <c r="D1390" t="inlineStr">
        <is>
          <t xml:space="preserve">Helix</t>
        </is>
      </c>
      <c r="F1390" t="str">
        <f>HYPERLINK("https://www.ebay.com/sch/i.html?_nkw=2026+Topps+Chrome+Update+Ronald+Acu%C3%B1a+Jr.+HX-23&amp;mkcid=1&amp;mkrid=711-53200-19255-0&amp;siteid=0&amp;campid=5339157451&amp;toolid=10001&amp;mkevt=1&amp;customid=checklist-xlsx","Find on eBay")</f>
        <v>Find on eBay</v>
      </c>
    </row>
    <row r="1391">
      <c r="A1391" t="inlineStr">
        <is>
          <t xml:space="preserve">HX-24</t>
        </is>
      </c>
      <c r="B1391" t="inlineStr">
        <is>
          <t xml:space="preserve">Ichiro</t>
        </is>
      </c>
      <c r="C1391" t="inlineStr">
        <is>
          <t xml:space="preserve">Seattle Mariners</t>
        </is>
      </c>
      <c r="D1391" t="inlineStr">
        <is>
          <t xml:space="preserve">Helix</t>
        </is>
      </c>
      <c r="F1391" t="str">
        <f>HYPERLINK("https://www.ebay.com/sch/i.html?_nkw=2026+Topps+Chrome+Update+Ichiro+HX-24&amp;mkcid=1&amp;mkrid=711-53200-19255-0&amp;siteid=0&amp;campid=5339157451&amp;toolid=10001&amp;mkevt=1&amp;customid=checklist-xlsx","Find on eBay")</f>
        <v>Find on eBay</v>
      </c>
    </row>
    <row r="1392">
      <c r="A1392" t="inlineStr">
        <is>
          <t xml:space="preserve">HX-25</t>
        </is>
      </c>
      <c r="B1392" t="inlineStr">
        <is>
          <t xml:space="preserve">Ken Griffey Jr.</t>
        </is>
      </c>
      <c r="C1392" t="inlineStr">
        <is>
          <t xml:space="preserve">Seattle Mariners</t>
        </is>
      </c>
      <c r="D1392" t="inlineStr">
        <is>
          <t xml:space="preserve">Helix</t>
        </is>
      </c>
      <c r="F1392" t="str">
        <f>HYPERLINK("https://www.ebay.com/sch/i.html?_nkw=2026+Topps+Chrome+Update+Ken+Griffey+Jr.+HX-25&amp;mkcid=1&amp;mkrid=711-53200-19255-0&amp;siteid=0&amp;campid=5339157451&amp;toolid=10001&amp;mkevt=1&amp;customid=checklist-xlsx","Find on eBay")</f>
        <v>Find on eBay</v>
      </c>
    </row>
    <row r="1393">
      <c r="A1393" t="inlineStr">
        <is>
          <t xml:space="preserve">HG-11</t>
        </is>
      </c>
      <c r="B1393" t="inlineStr">
        <is>
          <t xml:space="preserve">Aaron Judge</t>
        </is>
      </c>
      <c r="C1393" t="inlineStr">
        <is>
          <t xml:space="preserve">New York Yankees</t>
        </is>
      </c>
      <c r="D1393" t="inlineStr">
        <is>
          <t xml:space="preserve">Hidden Gems</t>
        </is>
      </c>
      <c r="F1393" t="str">
        <f>HYPERLINK("https://www.ebay.com/sch/i.html?_nkw=2026+Topps+Chrome+Update+Aaron+Judge+HG-11&amp;mkcid=1&amp;mkrid=711-53200-19255-0&amp;siteid=0&amp;campid=5339157451&amp;toolid=10001&amp;mkevt=1&amp;customid=checklist-xlsx","Find on eBay")</f>
        <v>Find on eBay</v>
      </c>
    </row>
    <row r="1394">
      <c r="A1394" t="inlineStr">
        <is>
          <t xml:space="preserve">HG-12</t>
        </is>
      </c>
      <c r="B1394" t="inlineStr">
        <is>
          <t xml:space="preserve">Paul Skenes</t>
        </is>
      </c>
      <c r="C1394" t="inlineStr">
        <is>
          <t xml:space="preserve">Pittsburgh Pirates</t>
        </is>
      </c>
      <c r="D1394" t="inlineStr">
        <is>
          <t xml:space="preserve">Hidden Gems</t>
        </is>
      </c>
      <c r="F1394" t="str">
        <f>HYPERLINK("https://www.ebay.com/sch/i.html?_nkw=2026+Topps+Chrome+Update+Paul+Skenes+HG-12&amp;mkcid=1&amp;mkrid=711-53200-19255-0&amp;siteid=0&amp;campid=5339157451&amp;toolid=10001&amp;mkevt=1&amp;customid=checklist-xlsx","Find on eBay")</f>
        <v>Find on eBay</v>
      </c>
    </row>
    <row r="1395">
      <c r="A1395" t="inlineStr">
        <is>
          <t xml:space="preserve">HG-13</t>
        </is>
      </c>
      <c r="B1395" t="inlineStr">
        <is>
          <t xml:space="preserve">Kevin McGonigle</t>
        </is>
      </c>
      <c r="C1395" t="inlineStr">
        <is>
          <t xml:space="preserve">Detroit Tigers</t>
        </is>
      </c>
      <c r="D1395" t="inlineStr">
        <is>
          <t xml:space="preserve">Hidden Gems</t>
        </is>
      </c>
      <c r="F1395" t="str">
        <f>HYPERLINK("https://www.ebay.com/sch/i.html?_nkw=2026+Topps+Chrome+Update+Kevin+McGonigle+HG-13&amp;mkcid=1&amp;mkrid=711-53200-19255-0&amp;siteid=0&amp;campid=5339157451&amp;toolid=10001&amp;mkevt=1&amp;customid=checklist-xlsx","Find on eBay")</f>
        <v>Find on eBay</v>
      </c>
    </row>
    <row r="1396">
      <c r="A1396" t="inlineStr">
        <is>
          <t xml:space="preserve">HG-14</t>
        </is>
      </c>
      <c r="B1396" t="inlineStr">
        <is>
          <t xml:space="preserve">Travis Bazzana</t>
        </is>
      </c>
      <c r="C1396" t="inlineStr">
        <is>
          <t xml:space="preserve">Cleveland Guardians</t>
        </is>
      </c>
      <c r="D1396" t="inlineStr">
        <is>
          <t xml:space="preserve">Hidden Gems</t>
        </is>
      </c>
      <c r="F1396" t="str">
        <f>HYPERLINK("https://www.ebay.com/sch/i.html?_nkw=2026+Topps+Chrome+Update+Travis+Bazzana+HG-14&amp;mkcid=1&amp;mkrid=711-53200-19255-0&amp;siteid=0&amp;campid=5339157451&amp;toolid=10001&amp;mkevt=1&amp;customid=checklist-xlsx","Find on eBay")</f>
        <v>Find on eBay</v>
      </c>
    </row>
    <row r="1397">
      <c r="A1397" t="inlineStr">
        <is>
          <t xml:space="preserve">HG-15</t>
        </is>
      </c>
      <c r="B1397" t="inlineStr">
        <is>
          <t xml:space="preserve">Barry Bonds</t>
        </is>
      </c>
      <c r="C1397" t="inlineStr">
        <is>
          <t xml:space="preserve">San Francisco Giants</t>
        </is>
      </c>
      <c r="D1397" t="inlineStr">
        <is>
          <t xml:space="preserve">Hidden Gems</t>
        </is>
      </c>
      <c r="F1397" t="str">
        <f>HYPERLINK("https://www.ebay.com/sch/i.html?_nkw=2026+Topps+Chrome+Update+Barry+Bonds+HG-15&amp;mkcid=1&amp;mkrid=711-53200-19255-0&amp;siteid=0&amp;campid=5339157451&amp;toolid=10001&amp;mkevt=1&amp;customid=checklist-xlsx","Find on eBay")</f>
        <v>Find on eBay</v>
      </c>
    </row>
    <row r="1398">
      <c r="A1398" t="inlineStr">
        <is>
          <t xml:space="preserve">LI-1</t>
        </is>
      </c>
      <c r="B1398" t="inlineStr">
        <is>
          <t xml:space="preserve">Paul Skenes</t>
        </is>
      </c>
      <c r="C1398" t="inlineStr">
        <is>
          <t xml:space="preserve">Pittsburgh Pirates</t>
        </is>
      </c>
      <c r="D1398" t="inlineStr">
        <is>
          <t xml:space="preserve">Locked In</t>
        </is>
      </c>
      <c r="F1398" t="str">
        <f>HYPERLINK("https://www.ebay.com/sch/i.html?_nkw=2026+Topps+Chrome+Update+Paul+Skenes+LI-1&amp;mkcid=1&amp;mkrid=711-53200-19255-0&amp;siteid=0&amp;campid=5339157451&amp;toolid=10001&amp;mkevt=1&amp;customid=checklist-xlsx","Find on eBay")</f>
        <v>Find on eBay</v>
      </c>
    </row>
    <row r="1399">
      <c r="A1399" t="inlineStr">
        <is>
          <t xml:space="preserve">LI-2</t>
        </is>
      </c>
      <c r="B1399" t="inlineStr">
        <is>
          <t xml:space="preserve">Ronald Acuña Jr.</t>
        </is>
      </c>
      <c r="C1399" t="inlineStr">
        <is>
          <t xml:space="preserve">Atlanta Braves</t>
        </is>
      </c>
      <c r="D1399" t="inlineStr">
        <is>
          <t xml:space="preserve">Locked In</t>
        </is>
      </c>
      <c r="F1399" t="str">
        <f>HYPERLINK("https://www.ebay.com/sch/i.html?_nkw=2026+Topps+Chrome+Update+Ronald+Acu%C3%B1a+Jr.+LI-2&amp;mkcid=1&amp;mkrid=711-53200-19255-0&amp;siteid=0&amp;campid=5339157451&amp;toolid=10001&amp;mkevt=1&amp;customid=checklist-xlsx","Find on eBay")</f>
        <v>Find on eBay</v>
      </c>
    </row>
    <row r="1400">
      <c r="A1400" t="inlineStr">
        <is>
          <t xml:space="preserve">LI-3</t>
        </is>
      </c>
      <c r="B1400" t="inlineStr">
        <is>
          <t xml:space="preserve">Mookie Betts</t>
        </is>
      </c>
      <c r="C1400" t="inlineStr">
        <is>
          <t xml:space="preserve">Los Angeles Dodgers</t>
        </is>
      </c>
      <c r="D1400" t="inlineStr">
        <is>
          <t xml:space="preserve">Locked In</t>
        </is>
      </c>
      <c r="F1400" t="str">
        <f>HYPERLINK("https://www.ebay.com/sch/i.html?_nkw=2026+Topps+Chrome+Update+Mookie+Betts+LI-3&amp;mkcid=1&amp;mkrid=711-53200-19255-0&amp;siteid=0&amp;campid=5339157451&amp;toolid=10001&amp;mkevt=1&amp;customid=checklist-xlsx","Find on eBay")</f>
        <v>Find on eBay</v>
      </c>
    </row>
    <row r="1401">
      <c r="A1401" t="inlineStr">
        <is>
          <t xml:space="preserve">LI-4</t>
        </is>
      </c>
      <c r="B1401" t="inlineStr">
        <is>
          <t xml:space="preserve">Corbin Carroll</t>
        </is>
      </c>
      <c r="C1401" t="inlineStr">
        <is>
          <t xml:space="preserve">Arizona Diamondbacks</t>
        </is>
      </c>
      <c r="D1401" t="inlineStr">
        <is>
          <t xml:space="preserve">Locked In</t>
        </is>
      </c>
      <c r="F1401" t="str">
        <f>HYPERLINK("https://www.ebay.com/sch/i.html?_nkw=2026+Topps+Chrome+Update+Corbin+Carroll+LI-4&amp;mkcid=1&amp;mkrid=711-53200-19255-0&amp;siteid=0&amp;campid=5339157451&amp;toolid=10001&amp;mkevt=1&amp;customid=checklist-xlsx","Find on eBay")</f>
        <v>Find on eBay</v>
      </c>
    </row>
    <row r="1402">
      <c r="A1402" t="inlineStr">
        <is>
          <t xml:space="preserve">LI-5</t>
        </is>
      </c>
      <c r="B1402" t="inlineStr">
        <is>
          <t xml:space="preserve">Bryce Harper</t>
        </is>
      </c>
      <c r="C1402" t="inlineStr">
        <is>
          <t xml:space="preserve">Philadelphia Phillies</t>
        </is>
      </c>
      <c r="D1402" t="inlineStr">
        <is>
          <t xml:space="preserve">Locked In</t>
        </is>
      </c>
      <c r="F1402" t="str">
        <f>HYPERLINK("https://www.ebay.com/sch/i.html?_nkw=2026+Topps+Chrome+Update+Bryce+Harper+LI-5&amp;mkcid=1&amp;mkrid=711-53200-19255-0&amp;siteid=0&amp;campid=5339157451&amp;toolid=10001&amp;mkevt=1&amp;customid=checklist-xlsx","Find on eBay")</f>
        <v>Find on eBay</v>
      </c>
    </row>
    <row r="1403">
      <c r="A1403" t="inlineStr">
        <is>
          <t xml:space="preserve">LI-6</t>
        </is>
      </c>
      <c r="B1403" t="inlineStr">
        <is>
          <t xml:space="preserve">Aaron Judge</t>
        </is>
      </c>
      <c r="C1403" t="inlineStr">
        <is>
          <t xml:space="preserve">New York Yankees</t>
        </is>
      </c>
      <c r="D1403" t="inlineStr">
        <is>
          <t xml:space="preserve">Locked In</t>
        </is>
      </c>
      <c r="F1403" t="str">
        <f>HYPERLINK("https://www.ebay.com/sch/i.html?_nkw=2026+Topps+Chrome+Update+Aaron+Judge+LI-6&amp;mkcid=1&amp;mkrid=711-53200-19255-0&amp;siteid=0&amp;campid=5339157451&amp;toolid=10001&amp;mkevt=1&amp;customid=checklist-xlsx","Find on eBay")</f>
        <v>Find on eBay</v>
      </c>
    </row>
    <row r="1404">
      <c r="A1404" t="inlineStr">
        <is>
          <t xml:space="preserve">LI-7</t>
        </is>
      </c>
      <c r="B1404" t="inlineStr">
        <is>
          <t xml:space="preserve">Shohei Ohtani</t>
        </is>
      </c>
      <c r="C1404" t="inlineStr">
        <is>
          <t xml:space="preserve">Los Angeles Dodgers</t>
        </is>
      </c>
      <c r="D1404" t="inlineStr">
        <is>
          <t xml:space="preserve">Locked In</t>
        </is>
      </c>
      <c r="F1404" t="str">
        <f>HYPERLINK("https://www.ebay.com/sch/i.html?_nkw=2026+Topps+Chrome+Update+Shohei+Ohtani+LI-7&amp;mkcid=1&amp;mkrid=711-53200-19255-0&amp;siteid=0&amp;campid=5339157451&amp;toolid=10001&amp;mkevt=1&amp;customid=checklist-xlsx","Find on eBay")</f>
        <v>Find on eBay</v>
      </c>
    </row>
    <row r="1405">
      <c r="A1405" t="inlineStr">
        <is>
          <t xml:space="preserve">LI-8</t>
        </is>
      </c>
      <c r="B1405" t="inlineStr">
        <is>
          <t xml:space="preserve">Juan Soto</t>
        </is>
      </c>
      <c r="C1405" t="inlineStr">
        <is>
          <t xml:space="preserve">New York Mets</t>
        </is>
      </c>
      <c r="D1405" t="inlineStr">
        <is>
          <t xml:space="preserve">Locked In</t>
        </is>
      </c>
      <c r="F1405" t="str">
        <f>HYPERLINK("https://www.ebay.com/sch/i.html?_nkw=2026+Topps+Chrome+Update+Juan+Soto+LI-8&amp;mkcid=1&amp;mkrid=711-53200-19255-0&amp;siteid=0&amp;campid=5339157451&amp;toolid=10001&amp;mkevt=1&amp;customid=checklist-xlsx","Find on eBay")</f>
        <v>Find on eBay</v>
      </c>
    </row>
    <row r="1406">
      <c r="A1406" t="inlineStr">
        <is>
          <t xml:space="preserve">LI-9</t>
        </is>
      </c>
      <c r="B1406" t="inlineStr">
        <is>
          <t xml:space="preserve">Mike Trout</t>
        </is>
      </c>
      <c r="C1406" t="inlineStr">
        <is>
          <t xml:space="preserve">Los Angeles Angels</t>
        </is>
      </c>
      <c r="D1406" t="inlineStr">
        <is>
          <t xml:space="preserve">Locked In</t>
        </is>
      </c>
      <c r="F1406" t="str">
        <f>HYPERLINK("https://www.ebay.com/sch/i.html?_nkw=2026+Topps+Chrome+Update+Mike+Trout+LI-9&amp;mkcid=1&amp;mkrid=711-53200-19255-0&amp;siteid=0&amp;campid=5339157451&amp;toolid=10001&amp;mkevt=1&amp;customid=checklist-xlsx","Find on eBay")</f>
        <v>Find on eBay</v>
      </c>
    </row>
    <row r="1407">
      <c r="A1407" t="inlineStr">
        <is>
          <t xml:space="preserve">LI-10</t>
        </is>
      </c>
      <c r="B1407" t="inlineStr">
        <is>
          <t xml:space="preserve">Bobby Witt Jr.</t>
        </is>
      </c>
      <c r="C1407" t="inlineStr">
        <is>
          <t xml:space="preserve">Kansas City Royals</t>
        </is>
      </c>
      <c r="D1407" t="inlineStr">
        <is>
          <t xml:space="preserve">Locked In</t>
        </is>
      </c>
      <c r="F1407" t="str">
        <f>HYPERLINK("https://www.ebay.com/sch/i.html?_nkw=2026+Topps+Chrome+Update+Bobby+Witt+Jr.+LI-10&amp;mkcid=1&amp;mkrid=711-53200-19255-0&amp;siteid=0&amp;campid=5339157451&amp;toolid=10001&amp;mkevt=1&amp;customid=checklist-xlsx","Find on eBay")</f>
        <v>Find on eBay</v>
      </c>
    </row>
    <row r="1408">
      <c r="A1408" t="inlineStr">
        <is>
          <t xml:space="preserve">LI-11</t>
        </is>
      </c>
      <c r="B1408" t="inlineStr">
        <is>
          <t xml:space="preserve">Munetaka Murakami</t>
        </is>
      </c>
      <c r="C1408" t="inlineStr">
        <is>
          <t xml:space="preserve">Chicago White Sox</t>
        </is>
      </c>
      <c r="D1408" t="inlineStr">
        <is>
          <t xml:space="preserve">Locked In</t>
        </is>
      </c>
      <c r="F1408" t="str">
        <f>HYPERLINK("https://www.ebay.com/sch/i.html?_nkw=2026+Topps+Chrome+Update+Munetaka+Murakami+LI-11&amp;mkcid=1&amp;mkrid=711-53200-19255-0&amp;siteid=0&amp;campid=5339157451&amp;toolid=10001&amp;mkevt=1&amp;customid=checklist-xlsx","Find on eBay")</f>
        <v>Find on eBay</v>
      </c>
    </row>
    <row r="1409">
      <c r="A1409" t="inlineStr">
        <is>
          <t xml:space="preserve">LI-12</t>
        </is>
      </c>
      <c r="B1409" t="inlineStr">
        <is>
          <t xml:space="preserve">Travis Bazzana</t>
        </is>
      </c>
      <c r="C1409" t="inlineStr">
        <is>
          <t xml:space="preserve">Cleveland Guardians</t>
        </is>
      </c>
      <c r="D1409" t="inlineStr">
        <is>
          <t xml:space="preserve">Locked In</t>
        </is>
      </c>
      <c r="F1409" t="str">
        <f>HYPERLINK("https://www.ebay.com/sch/i.html?_nkw=2026+Topps+Chrome+Update+Travis+Bazzana+LI-12&amp;mkcid=1&amp;mkrid=711-53200-19255-0&amp;siteid=0&amp;campid=5339157451&amp;toolid=10001&amp;mkevt=1&amp;customid=checklist-xlsx","Find on eBay")</f>
        <v>Find on eBay</v>
      </c>
    </row>
    <row r="1410">
      <c r="A1410" t="inlineStr">
        <is>
          <t xml:space="preserve">LI-13</t>
        </is>
      </c>
      <c r="B1410" t="inlineStr">
        <is>
          <t xml:space="preserve">JJ Wetherholt</t>
        </is>
      </c>
      <c r="C1410" t="inlineStr">
        <is>
          <t xml:space="preserve">St. Louis Cardinals</t>
        </is>
      </c>
      <c r="D1410" t="inlineStr">
        <is>
          <t xml:space="preserve">Locked In</t>
        </is>
      </c>
      <c r="F1410" t="str">
        <f>HYPERLINK("https://www.ebay.com/sch/i.html?_nkw=2026+Topps+Chrome+Update+JJ+Wetherholt+LI-13&amp;mkcid=1&amp;mkrid=711-53200-19255-0&amp;siteid=0&amp;campid=5339157451&amp;toolid=10001&amp;mkevt=1&amp;customid=checklist-xlsx","Find on eBay")</f>
        <v>Find on eBay</v>
      </c>
    </row>
    <row r="1411">
      <c r="A1411" t="inlineStr">
        <is>
          <t xml:space="preserve">LI-14</t>
        </is>
      </c>
      <c r="B1411" t="inlineStr">
        <is>
          <t xml:space="preserve">Kevin McGonigle</t>
        </is>
      </c>
      <c r="C1411" t="inlineStr">
        <is>
          <t xml:space="preserve">Detroit Tigers</t>
        </is>
      </c>
      <c r="D1411" t="inlineStr">
        <is>
          <t xml:space="preserve">Locked In</t>
        </is>
      </c>
      <c r="F1411" t="str">
        <f>HYPERLINK("https://www.ebay.com/sch/i.html?_nkw=2026+Topps+Chrome+Update+Kevin+McGonigle+LI-14&amp;mkcid=1&amp;mkrid=711-53200-19255-0&amp;siteid=0&amp;campid=5339157451&amp;toolid=10001&amp;mkevt=1&amp;customid=checklist-xlsx","Find on eBay")</f>
        <v>Find on eBay</v>
      </c>
    </row>
    <row r="1412">
      <c r="A1412" t="inlineStr">
        <is>
          <t xml:space="preserve">LI-15</t>
        </is>
      </c>
      <c r="B1412" t="inlineStr">
        <is>
          <t xml:space="preserve">Sal Stewart</t>
        </is>
      </c>
      <c r="C1412" t="inlineStr">
        <is>
          <t xml:space="preserve">Cincinnati Reds</t>
        </is>
      </c>
      <c r="D1412" t="inlineStr">
        <is>
          <t xml:space="preserve">Locked In</t>
        </is>
      </c>
      <c r="F1412" t="str">
        <f>HYPERLINK("https://www.ebay.com/sch/i.html?_nkw=2026+Topps+Chrome+Update+Sal+Stewart+LI-15&amp;mkcid=1&amp;mkrid=711-53200-19255-0&amp;siteid=0&amp;campid=5339157451&amp;toolid=10001&amp;mkevt=1&amp;customid=checklist-xlsx","Find on eBay")</f>
        <v>Find on eBay</v>
      </c>
    </row>
    <row r="1413">
      <c r="A1413" t="inlineStr">
        <is>
          <t xml:space="preserve">LI-16</t>
        </is>
      </c>
      <c r="B1413" t="inlineStr">
        <is>
          <t xml:space="preserve">Jac Caglianone</t>
        </is>
      </c>
      <c r="C1413" t="inlineStr">
        <is>
          <t xml:space="preserve">Kansas City Royals</t>
        </is>
      </c>
      <c r="D1413" t="inlineStr">
        <is>
          <t xml:space="preserve">Locked In</t>
        </is>
      </c>
      <c r="F1413" t="str">
        <f>HYPERLINK("https://www.ebay.com/sch/i.html?_nkw=2026+Topps+Chrome+Update+Jac+Caglianone+LI-16&amp;mkcid=1&amp;mkrid=711-53200-19255-0&amp;siteid=0&amp;campid=5339157451&amp;toolid=10001&amp;mkevt=1&amp;customid=checklist-xlsx","Find on eBay")</f>
        <v>Find on eBay</v>
      </c>
    </row>
    <row r="1414">
      <c r="A1414" t="inlineStr">
        <is>
          <t xml:space="preserve">LI-17</t>
        </is>
      </c>
      <c r="B1414" t="inlineStr">
        <is>
          <t xml:space="preserve">Konnor Griffin</t>
        </is>
      </c>
      <c r="C1414" t="inlineStr">
        <is>
          <t xml:space="preserve">Pittsburgh Pirates</t>
        </is>
      </c>
      <c r="D1414" t="inlineStr">
        <is>
          <t xml:space="preserve">Locked In</t>
        </is>
      </c>
      <c r="F1414" t="str">
        <f>HYPERLINK("https://www.ebay.com/sch/i.html?_nkw=2026+Topps+Chrome+Update+Konnor+Griffin+LI-17&amp;mkcid=1&amp;mkrid=711-53200-19255-0&amp;siteid=0&amp;campid=5339157451&amp;toolid=10001&amp;mkevt=1&amp;customid=checklist-xlsx","Find on eBay")</f>
        <v>Find on eBay</v>
      </c>
    </row>
    <row r="1415">
      <c r="A1415" t="inlineStr">
        <is>
          <t xml:space="preserve">LI-18</t>
        </is>
      </c>
      <c r="B1415" t="inlineStr">
        <is>
          <t xml:space="preserve">Roman Anthony</t>
        </is>
      </c>
      <c r="C1415" t="inlineStr">
        <is>
          <t xml:space="preserve">Boston Red Sox</t>
        </is>
      </c>
      <c r="D1415" t="inlineStr">
        <is>
          <t xml:space="preserve">Locked In</t>
        </is>
      </c>
      <c r="F1415" t="str">
        <f>HYPERLINK("https://www.ebay.com/sch/i.html?_nkw=2026+Topps+Chrome+Update+Roman+Anthony+LI-18&amp;mkcid=1&amp;mkrid=711-53200-19255-0&amp;siteid=0&amp;campid=5339157451&amp;toolid=10001&amp;mkevt=1&amp;customid=checklist-xlsx","Find on eBay")</f>
        <v>Find on eBay</v>
      </c>
    </row>
    <row r="1416">
      <c r="A1416" t="inlineStr">
        <is>
          <t xml:space="preserve">LI-19</t>
        </is>
      </c>
      <c r="B1416" t="inlineStr">
        <is>
          <t xml:space="preserve">Carson Benge</t>
        </is>
      </c>
      <c r="C1416" t="inlineStr">
        <is>
          <t xml:space="preserve">New York Mets</t>
        </is>
      </c>
      <c r="D1416" t="inlineStr">
        <is>
          <t xml:space="preserve">Locked In</t>
        </is>
      </c>
      <c r="F1416" t="str">
        <f>HYPERLINK("https://www.ebay.com/sch/i.html?_nkw=2026+Topps+Chrome+Update+Carson+Benge+LI-19&amp;mkcid=1&amp;mkrid=711-53200-19255-0&amp;siteid=0&amp;campid=5339157451&amp;toolid=10001&amp;mkevt=1&amp;customid=checklist-xlsx","Find on eBay")</f>
        <v>Find on eBay</v>
      </c>
    </row>
    <row r="1417">
      <c r="A1417" t="inlineStr">
        <is>
          <t xml:space="preserve">LI-20</t>
        </is>
      </c>
      <c r="B1417" t="inlineStr">
        <is>
          <t xml:space="preserve">Nolan McLean</t>
        </is>
      </c>
      <c r="C1417" t="inlineStr">
        <is>
          <t xml:space="preserve">New York Mets</t>
        </is>
      </c>
      <c r="D1417" t="inlineStr">
        <is>
          <t xml:space="preserve">Locked In</t>
        </is>
      </c>
      <c r="F1417" t="str">
        <f>HYPERLINK("https://www.ebay.com/sch/i.html?_nkw=2026+Topps+Chrome+Update+Nolan+McLean+LI-20&amp;mkcid=1&amp;mkrid=711-53200-19255-0&amp;siteid=0&amp;campid=5339157451&amp;toolid=10001&amp;mkevt=1&amp;customid=checklist-xlsx","Find on eBay")</f>
        <v>Find on eBay</v>
      </c>
    </row>
    <row r="1418">
      <c r="A1418" t="inlineStr">
        <is>
          <t xml:space="preserve">MM-1</t>
        </is>
      </c>
      <c r="B1418" t="inlineStr">
        <is>
          <t xml:space="preserve">JJ Wetherholt</t>
        </is>
      </c>
      <c r="C1418" t="inlineStr">
        <is>
          <t xml:space="preserve">St. Louis Cardinals</t>
        </is>
      </c>
      <c r="D1418" t="inlineStr">
        <is>
          <t xml:space="preserve">Major League Minis</t>
        </is>
      </c>
      <c r="F1418" t="str">
        <f>HYPERLINK("https://www.ebay.com/sch/i.html?_nkw=2026+Topps+Chrome+Update+JJ+Wetherholt+MM-1&amp;mkcid=1&amp;mkrid=711-53200-19255-0&amp;siteid=0&amp;campid=5339157451&amp;toolid=10001&amp;mkevt=1&amp;customid=checklist-xlsx","Find on eBay")</f>
        <v>Find on eBay</v>
      </c>
    </row>
    <row r="1419">
      <c r="A1419" t="inlineStr">
        <is>
          <t xml:space="preserve">MM-2</t>
        </is>
      </c>
      <c r="B1419" t="inlineStr">
        <is>
          <t xml:space="preserve">Kevin McGonigle</t>
        </is>
      </c>
      <c r="C1419" t="inlineStr">
        <is>
          <t xml:space="preserve">Detroit Tigers</t>
        </is>
      </c>
      <c r="D1419" t="inlineStr">
        <is>
          <t xml:space="preserve">Major League Minis</t>
        </is>
      </c>
      <c r="F1419" t="str">
        <f>HYPERLINK("https://www.ebay.com/sch/i.html?_nkw=2026+Topps+Chrome+Update+Kevin+McGonigle+MM-2&amp;mkcid=1&amp;mkrid=711-53200-19255-0&amp;siteid=0&amp;campid=5339157451&amp;toolid=10001&amp;mkevt=1&amp;customid=checklist-xlsx","Find on eBay")</f>
        <v>Find on eBay</v>
      </c>
    </row>
    <row r="1420">
      <c r="A1420" t="inlineStr">
        <is>
          <t xml:space="preserve">MM-3</t>
        </is>
      </c>
      <c r="B1420" t="inlineStr">
        <is>
          <t xml:space="preserve">Ronald Acuña Jr.</t>
        </is>
      </c>
      <c r="C1420" t="inlineStr">
        <is>
          <t xml:space="preserve">Atlanta Braves</t>
        </is>
      </c>
      <c r="D1420" t="inlineStr">
        <is>
          <t xml:space="preserve">Major League Minis</t>
        </is>
      </c>
      <c r="F1420" t="str">
        <f>HYPERLINK("https://www.ebay.com/sch/i.html?_nkw=2026+Topps+Chrome+Update+Ronald+Acu%C3%B1a+Jr.+MM-3&amp;mkcid=1&amp;mkrid=711-53200-19255-0&amp;siteid=0&amp;campid=5339157451&amp;toolid=10001&amp;mkevt=1&amp;customid=checklist-xlsx","Find on eBay")</f>
        <v>Find on eBay</v>
      </c>
    </row>
    <row r="1421">
      <c r="A1421" t="inlineStr">
        <is>
          <t xml:space="preserve">MM-4</t>
        </is>
      </c>
      <c r="B1421" t="inlineStr">
        <is>
          <t xml:space="preserve">Aaron Judge</t>
        </is>
      </c>
      <c r="C1421" t="inlineStr">
        <is>
          <t xml:space="preserve">New York Yankees</t>
        </is>
      </c>
      <c r="D1421" t="inlineStr">
        <is>
          <t xml:space="preserve">Major League Minis</t>
        </is>
      </c>
      <c r="F1421" t="str">
        <f>HYPERLINK("https://www.ebay.com/sch/i.html?_nkw=2026+Topps+Chrome+Update+Aaron+Judge+MM-4&amp;mkcid=1&amp;mkrid=711-53200-19255-0&amp;siteid=0&amp;campid=5339157451&amp;toolid=10001&amp;mkevt=1&amp;customid=checklist-xlsx","Find on eBay")</f>
        <v>Find on eBay</v>
      </c>
    </row>
    <row r="1422">
      <c r="A1422" t="inlineStr">
        <is>
          <t xml:space="preserve">MM-5</t>
        </is>
      </c>
      <c r="B1422" t="inlineStr">
        <is>
          <t xml:space="preserve">Shohei Ohtani</t>
        </is>
      </c>
      <c r="C1422" t="inlineStr">
        <is>
          <t xml:space="preserve">Los Angeles Dodgers</t>
        </is>
      </c>
      <c r="D1422" t="inlineStr">
        <is>
          <t xml:space="preserve">Major League Minis</t>
        </is>
      </c>
      <c r="F1422" t="str">
        <f>HYPERLINK("https://www.ebay.com/sch/i.html?_nkw=2026+Topps+Chrome+Update+Shohei+Ohtani+MM-5&amp;mkcid=1&amp;mkrid=711-53200-19255-0&amp;siteid=0&amp;campid=5339157451&amp;toolid=10001&amp;mkevt=1&amp;customid=checklist-xlsx","Find on eBay")</f>
        <v>Find on eBay</v>
      </c>
    </row>
    <row r="1423">
      <c r="A1423" t="inlineStr">
        <is>
          <t xml:space="preserve">MM-6</t>
        </is>
      </c>
      <c r="B1423" t="inlineStr">
        <is>
          <t xml:space="preserve">Sal Stewart</t>
        </is>
      </c>
      <c r="C1423" t="inlineStr">
        <is>
          <t xml:space="preserve">Cincinnati Reds</t>
        </is>
      </c>
      <c r="D1423" t="inlineStr">
        <is>
          <t xml:space="preserve">Major League Minis</t>
        </is>
      </c>
      <c r="F1423" t="str">
        <f>HYPERLINK("https://www.ebay.com/sch/i.html?_nkw=2026+Topps+Chrome+Update+Sal+Stewart+MM-6&amp;mkcid=1&amp;mkrid=711-53200-19255-0&amp;siteid=0&amp;campid=5339157451&amp;toolid=10001&amp;mkevt=1&amp;customid=checklist-xlsx","Find on eBay")</f>
        <v>Find on eBay</v>
      </c>
    </row>
    <row r="1424">
      <c r="A1424" t="inlineStr">
        <is>
          <t xml:space="preserve">MM-7</t>
        </is>
      </c>
      <c r="B1424" t="inlineStr">
        <is>
          <t xml:space="preserve">Bobby Witt Jr.</t>
        </is>
      </c>
      <c r="C1424" t="inlineStr">
        <is>
          <t xml:space="preserve">Kansas City Royals</t>
        </is>
      </c>
      <c r="D1424" t="inlineStr">
        <is>
          <t xml:space="preserve">Major League Minis</t>
        </is>
      </c>
      <c r="F1424" t="str">
        <f>HYPERLINK("https://www.ebay.com/sch/i.html?_nkw=2026+Topps+Chrome+Update+Bobby+Witt+Jr.+MM-7&amp;mkcid=1&amp;mkrid=711-53200-19255-0&amp;siteid=0&amp;campid=5339157451&amp;toolid=10001&amp;mkevt=1&amp;customid=checklist-xlsx","Find on eBay")</f>
        <v>Find on eBay</v>
      </c>
    </row>
    <row r="1425">
      <c r="A1425" t="inlineStr">
        <is>
          <t xml:space="preserve">MM-8</t>
        </is>
      </c>
      <c r="B1425" t="inlineStr">
        <is>
          <t xml:space="preserve">Konnor Griffin</t>
        </is>
      </c>
      <c r="C1425" t="inlineStr">
        <is>
          <t xml:space="preserve">Pittsburgh Pirates</t>
        </is>
      </c>
      <c r="D1425" t="inlineStr">
        <is>
          <t xml:space="preserve">Major League Minis</t>
        </is>
      </c>
      <c r="F1425" t="str">
        <f>HYPERLINK("https://www.ebay.com/sch/i.html?_nkw=2026+Topps+Chrome+Update+Konnor+Griffin+MM-8&amp;mkcid=1&amp;mkrid=711-53200-19255-0&amp;siteid=0&amp;campid=5339157451&amp;toolid=10001&amp;mkevt=1&amp;customid=checklist-xlsx","Find on eBay")</f>
        <v>Find on eBay</v>
      </c>
    </row>
    <row r="1426">
      <c r="A1426" t="inlineStr">
        <is>
          <t xml:space="preserve">MM-9</t>
        </is>
      </c>
      <c r="B1426" t="inlineStr">
        <is>
          <t xml:space="preserve">Munetaka Murakami</t>
        </is>
      </c>
      <c r="C1426" t="inlineStr">
        <is>
          <t xml:space="preserve">Chicago White Sox</t>
        </is>
      </c>
      <c r="D1426" t="inlineStr">
        <is>
          <t xml:space="preserve">Major League Minis</t>
        </is>
      </c>
      <c r="F1426" t="str">
        <f>HYPERLINK("https://www.ebay.com/sch/i.html?_nkw=2026+Topps+Chrome+Update+Munetaka+Murakami+MM-9&amp;mkcid=1&amp;mkrid=711-53200-19255-0&amp;siteid=0&amp;campid=5339157451&amp;toolid=10001&amp;mkevt=1&amp;customid=checklist-xlsx","Find on eBay")</f>
        <v>Find on eBay</v>
      </c>
    </row>
    <row r="1427">
      <c r="A1427" t="inlineStr">
        <is>
          <t xml:space="preserve">MM-10</t>
        </is>
      </c>
      <c r="B1427" t="inlineStr">
        <is>
          <t xml:space="preserve">Roman Anthony</t>
        </is>
      </c>
      <c r="C1427" t="inlineStr">
        <is>
          <t xml:space="preserve">Boston Red Sox</t>
        </is>
      </c>
      <c r="D1427" t="inlineStr">
        <is>
          <t xml:space="preserve">Major League Minis</t>
        </is>
      </c>
      <c r="F1427" t="str">
        <f>HYPERLINK("https://www.ebay.com/sch/i.html?_nkw=2026+Topps+Chrome+Update+Roman+Anthony+MM-10&amp;mkcid=1&amp;mkrid=711-53200-19255-0&amp;siteid=0&amp;campid=5339157451&amp;toolid=10001&amp;mkevt=1&amp;customid=checklist-xlsx","Find on eBay")</f>
        <v>Find on eBay</v>
      </c>
    </row>
    <row r="1428">
      <c r="A1428" t="inlineStr">
        <is>
          <t xml:space="preserve">MLBH-31</t>
        </is>
      </c>
      <c r="B1428" t="inlineStr">
        <is>
          <t xml:space="preserve">Goofy</t>
        </is>
      </c>
      <c r="C1428" t="inlineStr">
        <is>
          <t xml:space="preserve">Los Angeles Dodgers</t>
        </is>
      </c>
      <c r="D1428" t="inlineStr">
        <is>
          <t xml:space="preserve">Mickey &amp; Friends Away Jersey</t>
        </is>
      </c>
      <c r="F1428" t="str">
        <f>HYPERLINK("https://www.ebay.com/sch/i.html?_nkw=2026+Topps+Chrome+Update+Goofy+MLBH-31&amp;mkcid=1&amp;mkrid=711-53200-19255-0&amp;siteid=0&amp;campid=5339157451&amp;toolid=10001&amp;mkevt=1&amp;customid=checklist-xlsx","Find on eBay")</f>
        <v>Find on eBay</v>
      </c>
    </row>
    <row r="1429">
      <c r="A1429" t="inlineStr">
        <is>
          <t xml:space="preserve">MLBH-32</t>
        </is>
      </c>
      <c r="B1429" t="inlineStr">
        <is>
          <t xml:space="preserve">Goofy</t>
        </is>
      </c>
      <c r="C1429" t="inlineStr">
        <is>
          <t xml:space="preserve">San Diego Padres</t>
        </is>
      </c>
      <c r="D1429" t="inlineStr">
        <is>
          <t xml:space="preserve">Mickey &amp; Friends Away Jersey</t>
        </is>
      </c>
      <c r="F1429" t="str">
        <f>HYPERLINK("https://www.ebay.com/sch/i.html?_nkw=2026+Topps+Chrome+Update+Goofy+MLBH-32&amp;mkcid=1&amp;mkrid=711-53200-19255-0&amp;siteid=0&amp;campid=5339157451&amp;toolid=10001&amp;mkevt=1&amp;customid=checklist-xlsx","Find on eBay")</f>
        <v>Find on eBay</v>
      </c>
    </row>
    <row r="1430">
      <c r="A1430" t="inlineStr">
        <is>
          <t xml:space="preserve">MLBH-33</t>
        </is>
      </c>
      <c r="B1430" t="inlineStr">
        <is>
          <t xml:space="preserve">Goofy</t>
        </is>
      </c>
      <c r="C1430" t="inlineStr">
        <is>
          <t xml:space="preserve">San Francisco Giants</t>
        </is>
      </c>
      <c r="D1430" t="inlineStr">
        <is>
          <t xml:space="preserve">Mickey &amp; Friends Away Jersey</t>
        </is>
      </c>
      <c r="F1430" t="str">
        <f>HYPERLINK("https://www.ebay.com/sch/i.html?_nkw=2026+Topps+Chrome+Update+Goofy+MLBH-33&amp;mkcid=1&amp;mkrid=711-53200-19255-0&amp;siteid=0&amp;campid=5339157451&amp;toolid=10001&amp;mkevt=1&amp;customid=checklist-xlsx","Find on eBay")</f>
        <v>Find on eBay</v>
      </c>
    </row>
    <row r="1431">
      <c r="A1431" t="inlineStr">
        <is>
          <t xml:space="preserve">MLBH-34</t>
        </is>
      </c>
      <c r="B1431" t="inlineStr">
        <is>
          <t xml:space="preserve">Goofy</t>
        </is>
      </c>
      <c r="C1431" t="inlineStr">
        <is>
          <t xml:space="preserve">Arizona Diamondbacks</t>
        </is>
      </c>
      <c r="D1431" t="inlineStr">
        <is>
          <t xml:space="preserve">Mickey &amp; Friends Away Jersey</t>
        </is>
      </c>
      <c r="F1431" t="str">
        <f>HYPERLINK("https://www.ebay.com/sch/i.html?_nkw=2026+Topps+Chrome+Update+Goofy+MLBH-34&amp;mkcid=1&amp;mkrid=711-53200-19255-0&amp;siteid=0&amp;campid=5339157451&amp;toolid=10001&amp;mkevt=1&amp;customid=checklist-xlsx","Find on eBay")</f>
        <v>Find on eBay</v>
      </c>
    </row>
    <row r="1432">
      <c r="A1432" t="inlineStr">
        <is>
          <t xml:space="preserve">MLBH-35</t>
        </is>
      </c>
      <c r="B1432" t="inlineStr">
        <is>
          <t xml:space="preserve">Goofy</t>
        </is>
      </c>
      <c r="C1432" t="inlineStr">
        <is>
          <t xml:space="preserve">Colorado Rockies</t>
        </is>
      </c>
      <c r="D1432" t="inlineStr">
        <is>
          <t xml:space="preserve">Mickey &amp; Friends Away Jersey</t>
        </is>
      </c>
      <c r="F1432" t="str">
        <f>HYPERLINK("https://www.ebay.com/sch/i.html?_nkw=2026+Topps+Chrome+Update+Goofy+MLBH-35&amp;mkcid=1&amp;mkrid=711-53200-19255-0&amp;siteid=0&amp;campid=5339157451&amp;toolid=10001&amp;mkevt=1&amp;customid=checklist-xlsx","Find on eBay")</f>
        <v>Find on eBay</v>
      </c>
    </row>
    <row r="1433">
      <c r="A1433" t="inlineStr">
        <is>
          <t xml:space="preserve">MLBH-36</t>
        </is>
      </c>
      <c r="B1433" t="inlineStr">
        <is>
          <t xml:space="preserve">Goofy</t>
        </is>
      </c>
      <c r="C1433" t="inlineStr">
        <is>
          <t xml:space="preserve">Los Angeles Angels</t>
        </is>
      </c>
      <c r="D1433" t="inlineStr">
        <is>
          <t xml:space="preserve">Mickey &amp; Friends Away Jersey</t>
        </is>
      </c>
      <c r="F1433" t="str">
        <f>HYPERLINK("https://www.ebay.com/sch/i.html?_nkw=2026+Topps+Chrome+Update+Goofy+MLBH-36&amp;mkcid=1&amp;mkrid=711-53200-19255-0&amp;siteid=0&amp;campid=5339157451&amp;toolid=10001&amp;mkevt=1&amp;customid=checklist-xlsx","Find on eBay")</f>
        <v>Find on eBay</v>
      </c>
    </row>
    <row r="1434">
      <c r="A1434" t="inlineStr">
        <is>
          <t xml:space="preserve">MLBH-37</t>
        </is>
      </c>
      <c r="B1434" t="inlineStr">
        <is>
          <t xml:space="preserve">Goofy</t>
        </is>
      </c>
      <c r="C1434" t="inlineStr">
        <is>
          <t xml:space="preserve">Athletics</t>
        </is>
      </c>
      <c r="D1434" t="inlineStr">
        <is>
          <t xml:space="preserve">Mickey &amp; Friends Away Jersey</t>
        </is>
      </c>
      <c r="F1434" t="str">
        <f>HYPERLINK("https://www.ebay.com/sch/i.html?_nkw=2026+Topps+Chrome+Update+Goofy+MLBH-37&amp;mkcid=1&amp;mkrid=711-53200-19255-0&amp;siteid=0&amp;campid=5339157451&amp;toolid=10001&amp;mkevt=1&amp;customid=checklist-xlsx","Find on eBay")</f>
        <v>Find on eBay</v>
      </c>
    </row>
    <row r="1435">
      <c r="A1435" t="inlineStr">
        <is>
          <t xml:space="preserve">MLBH-38</t>
        </is>
      </c>
      <c r="B1435" t="inlineStr">
        <is>
          <t xml:space="preserve">Goofy</t>
        </is>
      </c>
      <c r="C1435" t="inlineStr">
        <is>
          <t xml:space="preserve">Houston Astros</t>
        </is>
      </c>
      <c r="D1435" t="inlineStr">
        <is>
          <t xml:space="preserve">Mickey &amp; Friends Away Jersey</t>
        </is>
      </c>
      <c r="F1435" t="str">
        <f>HYPERLINK("https://www.ebay.com/sch/i.html?_nkw=2026+Topps+Chrome+Update+Goofy+MLBH-38&amp;mkcid=1&amp;mkrid=711-53200-19255-0&amp;siteid=0&amp;campid=5339157451&amp;toolid=10001&amp;mkevt=1&amp;customid=checklist-xlsx","Find on eBay")</f>
        <v>Find on eBay</v>
      </c>
    </row>
    <row r="1436">
      <c r="A1436" t="inlineStr">
        <is>
          <t xml:space="preserve">MLBH-39</t>
        </is>
      </c>
      <c r="B1436" t="inlineStr">
        <is>
          <t xml:space="preserve">Goofy</t>
        </is>
      </c>
      <c r="C1436" t="inlineStr">
        <is>
          <t xml:space="preserve">Seattle Mariners</t>
        </is>
      </c>
      <c r="D1436" t="inlineStr">
        <is>
          <t xml:space="preserve">Mickey &amp; Friends Away Jersey</t>
        </is>
      </c>
      <c r="F1436" t="str">
        <f>HYPERLINK("https://www.ebay.com/sch/i.html?_nkw=2026+Topps+Chrome+Update+Goofy+MLBH-39&amp;mkcid=1&amp;mkrid=711-53200-19255-0&amp;siteid=0&amp;campid=5339157451&amp;toolid=10001&amp;mkevt=1&amp;customid=checklist-xlsx","Find on eBay")</f>
        <v>Find on eBay</v>
      </c>
    </row>
    <row r="1437">
      <c r="A1437" t="inlineStr">
        <is>
          <t xml:space="preserve">MLBH-40</t>
        </is>
      </c>
      <c r="B1437" t="inlineStr">
        <is>
          <t xml:space="preserve">Goofy</t>
        </is>
      </c>
      <c r="C1437" t="inlineStr">
        <is>
          <t xml:space="preserve">Texas Rangers</t>
        </is>
      </c>
      <c r="D1437" t="inlineStr">
        <is>
          <t xml:space="preserve">Mickey &amp; Friends Away Jersey</t>
        </is>
      </c>
      <c r="F1437" t="str">
        <f>HYPERLINK("https://www.ebay.com/sch/i.html?_nkw=2026+Topps+Chrome+Update+Goofy+MLBH-40&amp;mkcid=1&amp;mkrid=711-53200-19255-0&amp;siteid=0&amp;campid=5339157451&amp;toolid=10001&amp;mkevt=1&amp;customid=checklist-xlsx","Find on eBay")</f>
        <v>Find on eBay</v>
      </c>
    </row>
    <row r="1438">
      <c r="A1438" t="inlineStr">
        <is>
          <t xml:space="preserve">MLBH-41</t>
        </is>
      </c>
      <c r="B1438" t="inlineStr">
        <is>
          <t xml:space="preserve">Mickey Mouse</t>
        </is>
      </c>
      <c r="C1438" t="inlineStr">
        <is>
          <t xml:space="preserve">Cleveland Guardians</t>
        </is>
      </c>
      <c r="D1438" t="inlineStr">
        <is>
          <t xml:space="preserve">Mickey &amp; Friends Away Jersey</t>
        </is>
      </c>
      <c r="F1438" t="str">
        <f>HYPERLINK("https://www.ebay.com/sch/i.html?_nkw=2026+Topps+Chrome+Update+Mickey+Mouse+MLBH-41&amp;mkcid=1&amp;mkrid=711-53200-19255-0&amp;siteid=0&amp;campid=5339157451&amp;toolid=10001&amp;mkevt=1&amp;customid=checklist-xlsx","Find on eBay")</f>
        <v>Find on eBay</v>
      </c>
    </row>
    <row r="1439">
      <c r="A1439" t="inlineStr">
        <is>
          <t xml:space="preserve">MLBH-42</t>
        </is>
      </c>
      <c r="B1439" t="inlineStr">
        <is>
          <t xml:space="preserve">Mickey Mouse</t>
        </is>
      </c>
      <c r="C1439" t="inlineStr">
        <is>
          <t xml:space="preserve">Chicago White Sox</t>
        </is>
      </c>
      <c r="D1439" t="inlineStr">
        <is>
          <t xml:space="preserve">Mickey &amp; Friends Away Jersey</t>
        </is>
      </c>
      <c r="F1439" t="str">
        <f>HYPERLINK("https://www.ebay.com/sch/i.html?_nkw=2026+Topps+Chrome+Update+Mickey+Mouse+MLBH-42&amp;mkcid=1&amp;mkrid=711-53200-19255-0&amp;siteid=0&amp;campid=5339157451&amp;toolid=10001&amp;mkevt=1&amp;customid=checklist-xlsx","Find on eBay")</f>
        <v>Find on eBay</v>
      </c>
    </row>
    <row r="1440">
      <c r="A1440" t="inlineStr">
        <is>
          <t xml:space="preserve">MLBH-43</t>
        </is>
      </c>
      <c r="B1440" t="inlineStr">
        <is>
          <t xml:space="preserve">Mickey Mouse</t>
        </is>
      </c>
      <c r="C1440" t="inlineStr">
        <is>
          <t xml:space="preserve">Detroit Tigers</t>
        </is>
      </c>
      <c r="D1440" t="inlineStr">
        <is>
          <t xml:space="preserve">Mickey &amp; Friends Away Jersey</t>
        </is>
      </c>
      <c r="F1440" t="str">
        <f>HYPERLINK("https://www.ebay.com/sch/i.html?_nkw=2026+Topps+Chrome+Update+Mickey+Mouse+MLBH-43&amp;mkcid=1&amp;mkrid=711-53200-19255-0&amp;siteid=0&amp;campid=5339157451&amp;toolid=10001&amp;mkevt=1&amp;customid=checklist-xlsx","Find on eBay")</f>
        <v>Find on eBay</v>
      </c>
    </row>
    <row r="1441">
      <c r="A1441" t="inlineStr">
        <is>
          <t xml:space="preserve">MLBH-44</t>
        </is>
      </c>
      <c r="B1441" t="inlineStr">
        <is>
          <t xml:space="preserve">Mickey Mouse</t>
        </is>
      </c>
      <c r="C1441" t="inlineStr">
        <is>
          <t xml:space="preserve">Kansas City Royals</t>
        </is>
      </c>
      <c r="D1441" t="inlineStr">
        <is>
          <t xml:space="preserve">Mickey &amp; Friends Away Jersey</t>
        </is>
      </c>
      <c r="F1441" t="str">
        <f>HYPERLINK("https://www.ebay.com/sch/i.html?_nkw=2026+Topps+Chrome+Update+Mickey+Mouse+MLBH-44&amp;mkcid=1&amp;mkrid=711-53200-19255-0&amp;siteid=0&amp;campid=5339157451&amp;toolid=10001&amp;mkevt=1&amp;customid=checklist-xlsx","Find on eBay")</f>
        <v>Find on eBay</v>
      </c>
    </row>
    <row r="1442">
      <c r="A1442" t="inlineStr">
        <is>
          <t xml:space="preserve">MLBH-45</t>
        </is>
      </c>
      <c r="B1442" t="inlineStr">
        <is>
          <t xml:space="preserve">Mickey Mouse</t>
        </is>
      </c>
      <c r="C1442" t="inlineStr">
        <is>
          <t xml:space="preserve">Minnesota Twins</t>
        </is>
      </c>
      <c r="D1442" t="inlineStr">
        <is>
          <t xml:space="preserve">Mickey &amp; Friends Away Jersey</t>
        </is>
      </c>
      <c r="F1442" t="str">
        <f>HYPERLINK("https://www.ebay.com/sch/i.html?_nkw=2026+Topps+Chrome+Update+Mickey+Mouse+MLBH-45&amp;mkcid=1&amp;mkrid=711-53200-19255-0&amp;siteid=0&amp;campid=5339157451&amp;toolid=10001&amp;mkevt=1&amp;customid=checklist-xlsx","Find on eBay")</f>
        <v>Find on eBay</v>
      </c>
    </row>
    <row r="1443">
      <c r="A1443" t="inlineStr">
        <is>
          <t xml:space="preserve">MLBH-46</t>
        </is>
      </c>
      <c r="B1443" t="inlineStr">
        <is>
          <t xml:space="preserve">Mickey Mouse</t>
        </is>
      </c>
      <c r="C1443" t="inlineStr">
        <is>
          <t xml:space="preserve">St. Louis Cardinals</t>
        </is>
      </c>
      <c r="D1443" t="inlineStr">
        <is>
          <t xml:space="preserve">Mickey &amp; Friends Away Jersey</t>
        </is>
      </c>
      <c r="F1443" t="str">
        <f>HYPERLINK("https://www.ebay.com/sch/i.html?_nkw=2026+Topps+Chrome+Update+Mickey+Mouse+MLBH-46&amp;mkcid=1&amp;mkrid=711-53200-19255-0&amp;siteid=0&amp;campid=5339157451&amp;toolid=10001&amp;mkevt=1&amp;customid=checklist-xlsx","Find on eBay")</f>
        <v>Find on eBay</v>
      </c>
    </row>
    <row r="1444">
      <c r="A1444" t="inlineStr">
        <is>
          <t xml:space="preserve">MLBH-47</t>
        </is>
      </c>
      <c r="B1444" t="inlineStr">
        <is>
          <t xml:space="preserve">Mickey Mouse</t>
        </is>
      </c>
      <c r="C1444" t="inlineStr">
        <is>
          <t xml:space="preserve">Milwaukee Brewers</t>
        </is>
      </c>
      <c r="D1444" t="inlineStr">
        <is>
          <t xml:space="preserve">Mickey &amp; Friends Away Jersey</t>
        </is>
      </c>
      <c r="F1444" t="str">
        <f>HYPERLINK("https://www.ebay.com/sch/i.html?_nkw=2026+Topps+Chrome+Update+Mickey+Mouse+MLBH-47&amp;mkcid=1&amp;mkrid=711-53200-19255-0&amp;siteid=0&amp;campid=5339157451&amp;toolid=10001&amp;mkevt=1&amp;customid=checklist-xlsx","Find on eBay")</f>
        <v>Find on eBay</v>
      </c>
    </row>
    <row r="1445">
      <c r="A1445" t="inlineStr">
        <is>
          <t xml:space="preserve">MLBH-48</t>
        </is>
      </c>
      <c r="B1445" t="inlineStr">
        <is>
          <t xml:space="preserve">Mickey Mouse</t>
        </is>
      </c>
      <c r="C1445" t="inlineStr">
        <is>
          <t xml:space="preserve">Chicago Cubs</t>
        </is>
      </c>
      <c r="D1445" t="inlineStr">
        <is>
          <t xml:space="preserve">Mickey &amp; Friends Away Jersey</t>
        </is>
      </c>
      <c r="F1445" t="str">
        <f>HYPERLINK("https://www.ebay.com/sch/i.html?_nkw=2026+Topps+Chrome+Update+Mickey+Mouse+MLBH-48&amp;mkcid=1&amp;mkrid=711-53200-19255-0&amp;siteid=0&amp;campid=5339157451&amp;toolid=10001&amp;mkevt=1&amp;customid=checklist-xlsx","Find on eBay")</f>
        <v>Find on eBay</v>
      </c>
    </row>
    <row r="1446">
      <c r="A1446" t="inlineStr">
        <is>
          <t xml:space="preserve">MLBH-49</t>
        </is>
      </c>
      <c r="B1446" t="inlineStr">
        <is>
          <t xml:space="preserve">Mickey Mouse</t>
        </is>
      </c>
      <c r="C1446" t="inlineStr">
        <is>
          <t xml:space="preserve">Cincinnati Reds</t>
        </is>
      </c>
      <c r="D1446" t="inlineStr">
        <is>
          <t xml:space="preserve">Mickey &amp; Friends Away Jersey</t>
        </is>
      </c>
      <c r="F1446" t="str">
        <f>HYPERLINK("https://www.ebay.com/sch/i.html?_nkw=2026+Topps+Chrome+Update+Mickey+Mouse+MLBH-49&amp;mkcid=1&amp;mkrid=711-53200-19255-0&amp;siteid=0&amp;campid=5339157451&amp;toolid=10001&amp;mkevt=1&amp;customid=checklist-xlsx","Find on eBay")</f>
        <v>Find on eBay</v>
      </c>
    </row>
    <row r="1447">
      <c r="A1447" t="inlineStr">
        <is>
          <t xml:space="preserve">MLBH-50</t>
        </is>
      </c>
      <c r="B1447" t="inlineStr">
        <is>
          <t xml:space="preserve">Mickey Mouse</t>
        </is>
      </c>
      <c r="C1447" t="inlineStr">
        <is>
          <t xml:space="preserve">Pittsburgh Pirates</t>
        </is>
      </c>
      <c r="D1447" t="inlineStr">
        <is>
          <t xml:space="preserve">Mickey &amp; Friends Away Jersey</t>
        </is>
      </c>
      <c r="F1447" t="str">
        <f>HYPERLINK("https://www.ebay.com/sch/i.html?_nkw=2026+Topps+Chrome+Update+Mickey+Mouse+MLBH-50&amp;mkcid=1&amp;mkrid=711-53200-19255-0&amp;siteid=0&amp;campid=5339157451&amp;toolid=10001&amp;mkevt=1&amp;customid=checklist-xlsx","Find on eBay")</f>
        <v>Find on eBay</v>
      </c>
    </row>
    <row r="1448">
      <c r="A1448" t="inlineStr">
        <is>
          <t xml:space="preserve">MLBH-51</t>
        </is>
      </c>
      <c r="B1448" t="inlineStr">
        <is>
          <t xml:space="preserve">Donald Duck</t>
        </is>
      </c>
      <c r="C1448" t="inlineStr">
        <is>
          <t xml:space="preserve">Atlanta Braves</t>
        </is>
      </c>
      <c r="D1448" t="inlineStr">
        <is>
          <t xml:space="preserve">Mickey &amp; Friends Away Jersey</t>
        </is>
      </c>
      <c r="F1448" t="str">
        <f>HYPERLINK("https://www.ebay.com/sch/i.html?_nkw=2026+Topps+Chrome+Update+Donald+Duck+MLBH-51&amp;mkcid=1&amp;mkrid=711-53200-19255-0&amp;siteid=0&amp;campid=5339157451&amp;toolid=10001&amp;mkevt=1&amp;customid=checklist-xlsx","Find on eBay")</f>
        <v>Find on eBay</v>
      </c>
    </row>
    <row r="1449">
      <c r="A1449" t="inlineStr">
        <is>
          <t xml:space="preserve">MLBH-52</t>
        </is>
      </c>
      <c r="B1449" t="inlineStr">
        <is>
          <t xml:space="preserve">Donald Duck</t>
        </is>
      </c>
      <c r="C1449" t="inlineStr">
        <is>
          <t xml:space="preserve">New York Mets</t>
        </is>
      </c>
      <c r="D1449" t="inlineStr">
        <is>
          <t xml:space="preserve">Mickey &amp; Friends Away Jersey</t>
        </is>
      </c>
      <c r="F1449" t="str">
        <f>HYPERLINK("https://www.ebay.com/sch/i.html?_nkw=2026+Topps+Chrome+Update+Donald+Duck+MLBH-52&amp;mkcid=1&amp;mkrid=711-53200-19255-0&amp;siteid=0&amp;campid=5339157451&amp;toolid=10001&amp;mkevt=1&amp;customid=checklist-xlsx","Find on eBay")</f>
        <v>Find on eBay</v>
      </c>
    </row>
    <row r="1450">
      <c r="A1450" t="inlineStr">
        <is>
          <t xml:space="preserve">MLBH-53</t>
        </is>
      </c>
      <c r="B1450" t="inlineStr">
        <is>
          <t xml:space="preserve">Donald Duck</t>
        </is>
      </c>
      <c r="C1450" t="inlineStr">
        <is>
          <t xml:space="preserve">Washington Nationals</t>
        </is>
      </c>
      <c r="D1450" t="inlineStr">
        <is>
          <t xml:space="preserve">Mickey &amp; Friends Away Jersey</t>
        </is>
      </c>
      <c r="F1450" t="str">
        <f>HYPERLINK("https://www.ebay.com/sch/i.html?_nkw=2026+Topps+Chrome+Update+Donald+Duck+MLBH-53&amp;mkcid=1&amp;mkrid=711-53200-19255-0&amp;siteid=0&amp;campid=5339157451&amp;toolid=10001&amp;mkevt=1&amp;customid=checklist-xlsx","Find on eBay")</f>
        <v>Find on eBay</v>
      </c>
    </row>
    <row r="1451">
      <c r="A1451" t="inlineStr">
        <is>
          <t xml:space="preserve">MLBH-54</t>
        </is>
      </c>
      <c r="B1451" t="inlineStr">
        <is>
          <t xml:space="preserve">Donald Duck</t>
        </is>
      </c>
      <c r="C1451" t="inlineStr">
        <is>
          <t xml:space="preserve">Miami Marlins</t>
        </is>
      </c>
      <c r="D1451" t="inlineStr">
        <is>
          <t xml:space="preserve">Mickey &amp; Friends Away Jersey</t>
        </is>
      </c>
      <c r="F1451" t="str">
        <f>HYPERLINK("https://www.ebay.com/sch/i.html?_nkw=2026+Topps+Chrome+Update+Donald+Duck+MLBH-54&amp;mkcid=1&amp;mkrid=711-53200-19255-0&amp;siteid=0&amp;campid=5339157451&amp;toolid=10001&amp;mkevt=1&amp;customid=checklist-xlsx","Find on eBay")</f>
        <v>Find on eBay</v>
      </c>
    </row>
    <row r="1452">
      <c r="A1452" t="inlineStr">
        <is>
          <t xml:space="preserve">MLBH-55</t>
        </is>
      </c>
      <c r="B1452" t="inlineStr">
        <is>
          <t xml:space="preserve">Donald Duck</t>
        </is>
      </c>
      <c r="C1452" t="inlineStr">
        <is>
          <t xml:space="preserve">Philadelphia Phillies</t>
        </is>
      </c>
      <c r="D1452" t="inlineStr">
        <is>
          <t xml:space="preserve">Mickey &amp; Friends Away Jersey</t>
        </is>
      </c>
      <c r="F1452" t="str">
        <f>HYPERLINK("https://www.ebay.com/sch/i.html?_nkw=2026+Topps+Chrome+Update+Donald+Duck+MLBH-55&amp;mkcid=1&amp;mkrid=711-53200-19255-0&amp;siteid=0&amp;campid=5339157451&amp;toolid=10001&amp;mkevt=1&amp;customid=checklist-xlsx","Find on eBay")</f>
        <v>Find on eBay</v>
      </c>
    </row>
    <row r="1453">
      <c r="A1453" t="inlineStr">
        <is>
          <t xml:space="preserve">MLBH-56</t>
        </is>
      </c>
      <c r="B1453" t="inlineStr">
        <is>
          <t xml:space="preserve">Donald Duck</t>
        </is>
      </c>
      <c r="C1453" t="inlineStr">
        <is>
          <t xml:space="preserve">Toronto Blue Jays</t>
        </is>
      </c>
      <c r="D1453" t="inlineStr">
        <is>
          <t xml:space="preserve">Mickey &amp; Friends Away Jersey</t>
        </is>
      </c>
      <c r="F1453" t="str">
        <f>HYPERLINK("https://www.ebay.com/sch/i.html?_nkw=2026+Topps+Chrome+Update+Donald+Duck+MLBH-56&amp;mkcid=1&amp;mkrid=711-53200-19255-0&amp;siteid=0&amp;campid=5339157451&amp;toolid=10001&amp;mkevt=1&amp;customid=checklist-xlsx","Find on eBay")</f>
        <v>Find on eBay</v>
      </c>
    </row>
    <row r="1454">
      <c r="A1454" t="inlineStr">
        <is>
          <t xml:space="preserve">MLBH-57</t>
        </is>
      </c>
      <c r="B1454" t="inlineStr">
        <is>
          <t xml:space="preserve">Donald Duck</t>
        </is>
      </c>
      <c r="C1454" t="inlineStr">
        <is>
          <t xml:space="preserve">Tampa Bay Rays</t>
        </is>
      </c>
      <c r="D1454" t="inlineStr">
        <is>
          <t xml:space="preserve">Mickey &amp; Friends Away Jersey</t>
        </is>
      </c>
      <c r="F1454" t="str">
        <f>HYPERLINK("https://www.ebay.com/sch/i.html?_nkw=2026+Topps+Chrome+Update+Donald+Duck+MLBH-57&amp;mkcid=1&amp;mkrid=711-53200-19255-0&amp;siteid=0&amp;campid=5339157451&amp;toolid=10001&amp;mkevt=1&amp;customid=checklist-xlsx","Find on eBay")</f>
        <v>Find on eBay</v>
      </c>
    </row>
    <row r="1455">
      <c r="A1455" t="inlineStr">
        <is>
          <t xml:space="preserve">MLBH-58</t>
        </is>
      </c>
      <c r="B1455" t="inlineStr">
        <is>
          <t xml:space="preserve">Donald Duck</t>
        </is>
      </c>
      <c r="C1455" t="inlineStr">
        <is>
          <t xml:space="preserve">Boston Red Sox</t>
        </is>
      </c>
      <c r="D1455" t="inlineStr">
        <is>
          <t xml:space="preserve">Mickey &amp; Friends Away Jersey</t>
        </is>
      </c>
      <c r="F1455" t="str">
        <f>HYPERLINK("https://www.ebay.com/sch/i.html?_nkw=2026+Topps+Chrome+Update+Donald+Duck+MLBH-58&amp;mkcid=1&amp;mkrid=711-53200-19255-0&amp;siteid=0&amp;campid=5339157451&amp;toolid=10001&amp;mkevt=1&amp;customid=checklist-xlsx","Find on eBay")</f>
        <v>Find on eBay</v>
      </c>
    </row>
    <row r="1456">
      <c r="A1456" t="inlineStr">
        <is>
          <t xml:space="preserve">MLBH-59</t>
        </is>
      </c>
      <c r="B1456" t="inlineStr">
        <is>
          <t xml:space="preserve">Donald Duck</t>
        </is>
      </c>
      <c r="C1456" t="inlineStr">
        <is>
          <t xml:space="preserve">Baltimore Orioles</t>
        </is>
      </c>
      <c r="D1456" t="inlineStr">
        <is>
          <t xml:space="preserve">Mickey &amp; Friends Away Jersey</t>
        </is>
      </c>
      <c r="F1456" t="str">
        <f>HYPERLINK("https://www.ebay.com/sch/i.html?_nkw=2026+Topps+Chrome+Update+Donald+Duck+MLBH-59&amp;mkcid=1&amp;mkrid=711-53200-19255-0&amp;siteid=0&amp;campid=5339157451&amp;toolid=10001&amp;mkevt=1&amp;customid=checklist-xlsx","Find on eBay")</f>
        <v>Find on eBay</v>
      </c>
    </row>
    <row r="1457">
      <c r="A1457" t="inlineStr">
        <is>
          <t xml:space="preserve">MLBH-60</t>
        </is>
      </c>
      <c r="B1457" t="inlineStr">
        <is>
          <t xml:space="preserve">Donald Duck</t>
        </is>
      </c>
      <c r="C1457" t="inlineStr">
        <is>
          <t xml:space="preserve">New York Yankees</t>
        </is>
      </c>
      <c r="D1457" t="inlineStr">
        <is>
          <t xml:space="preserve">Mickey &amp; Friends Away Jersey</t>
        </is>
      </c>
      <c r="F1457" t="str">
        <f>HYPERLINK("https://www.ebay.com/sch/i.html?_nkw=2026+Topps+Chrome+Update+Donald+Duck+MLBH-60&amp;mkcid=1&amp;mkrid=711-53200-19255-0&amp;siteid=0&amp;campid=5339157451&amp;toolid=10001&amp;mkevt=1&amp;customid=checklist-xlsx","Find on eBay")</f>
        <v>Find on eBay</v>
      </c>
    </row>
    <row r="1458">
      <c r="A1458" t="inlineStr">
        <is>
          <t xml:space="preserve">PX-1</t>
        </is>
      </c>
      <c r="B1458" t="inlineStr">
        <is>
          <t xml:space="preserve">JJ Wetherholt</t>
        </is>
      </c>
      <c r="C1458" t="inlineStr">
        <is>
          <t xml:space="preserve">St. Louis Cardinals</t>
        </is>
      </c>
      <c r="D1458" t="inlineStr">
        <is>
          <t xml:space="preserve">Paradox</t>
        </is>
      </c>
      <c r="F1458" t="str">
        <f>HYPERLINK("https://www.ebay.com/sch/i.html?_nkw=2026+Topps+Chrome+Update+JJ+Wetherholt+PX-1&amp;mkcid=1&amp;mkrid=711-53200-19255-0&amp;siteid=0&amp;campid=5339157451&amp;toolid=10001&amp;mkevt=1&amp;customid=checklist-xlsx","Find on eBay")</f>
        <v>Find on eBay</v>
      </c>
    </row>
    <row r="1459">
      <c r="A1459" t="inlineStr">
        <is>
          <t xml:space="preserve">PX-2</t>
        </is>
      </c>
      <c r="B1459" t="inlineStr">
        <is>
          <t xml:space="preserve">Kevin McGonigle</t>
        </is>
      </c>
      <c r="C1459" t="inlineStr">
        <is>
          <t xml:space="preserve">Detroit Tigers</t>
        </is>
      </c>
      <c r="D1459" t="inlineStr">
        <is>
          <t xml:space="preserve">Paradox</t>
        </is>
      </c>
      <c r="F1459" t="str">
        <f>HYPERLINK("https://www.ebay.com/sch/i.html?_nkw=2026+Topps+Chrome+Update+Kevin+McGonigle+PX-2&amp;mkcid=1&amp;mkrid=711-53200-19255-0&amp;siteid=0&amp;campid=5339157451&amp;toolid=10001&amp;mkevt=1&amp;customid=checklist-xlsx","Find on eBay")</f>
        <v>Find on eBay</v>
      </c>
    </row>
    <row r="1460">
      <c r="A1460" t="inlineStr">
        <is>
          <t xml:space="preserve">PX-3</t>
        </is>
      </c>
      <c r="B1460" t="inlineStr">
        <is>
          <t xml:space="preserve">Carson Benge</t>
        </is>
      </c>
      <c r="C1460" t="inlineStr">
        <is>
          <t xml:space="preserve">New York Mets</t>
        </is>
      </c>
      <c r="D1460" t="inlineStr">
        <is>
          <t xml:space="preserve">Paradox</t>
        </is>
      </c>
      <c r="F1460" t="str">
        <f>HYPERLINK("https://www.ebay.com/sch/i.html?_nkw=2026+Topps+Chrome+Update+Carson+Benge+PX-3&amp;mkcid=1&amp;mkrid=711-53200-19255-0&amp;siteid=0&amp;campid=5339157451&amp;toolid=10001&amp;mkevt=1&amp;customid=checklist-xlsx","Find on eBay")</f>
        <v>Find on eBay</v>
      </c>
    </row>
    <row r="1461">
      <c r="A1461" t="inlineStr">
        <is>
          <t xml:space="preserve">PX-4</t>
        </is>
      </c>
      <c r="B1461" t="inlineStr">
        <is>
          <t xml:space="preserve">Konnor Griffin</t>
        </is>
      </c>
      <c r="C1461" t="inlineStr">
        <is>
          <t xml:space="preserve">Pittsburgh Pirates</t>
        </is>
      </c>
      <c r="D1461" t="inlineStr">
        <is>
          <t xml:space="preserve">Paradox</t>
        </is>
      </c>
      <c r="F1461" t="str">
        <f>HYPERLINK("https://www.ebay.com/sch/i.html?_nkw=2026+Topps+Chrome+Update+Konnor+Griffin+PX-4&amp;mkcid=1&amp;mkrid=711-53200-19255-0&amp;siteid=0&amp;campid=5339157451&amp;toolid=10001&amp;mkevt=1&amp;customid=checklist-xlsx","Find on eBay")</f>
        <v>Find on eBay</v>
      </c>
    </row>
    <row r="1462">
      <c r="A1462" t="inlineStr">
        <is>
          <t xml:space="preserve">PX-5</t>
        </is>
      </c>
      <c r="B1462" t="inlineStr">
        <is>
          <t xml:space="preserve">Roman Anthony</t>
        </is>
      </c>
      <c r="C1462" t="inlineStr">
        <is>
          <t xml:space="preserve">Boston Red Sox</t>
        </is>
      </c>
      <c r="D1462" t="inlineStr">
        <is>
          <t xml:space="preserve">Paradox</t>
        </is>
      </c>
      <c r="F1462" t="str">
        <f>HYPERLINK("https://www.ebay.com/sch/i.html?_nkw=2026+Topps+Chrome+Update+Roman+Anthony+PX-5&amp;mkcid=1&amp;mkrid=711-53200-19255-0&amp;siteid=0&amp;campid=5339157451&amp;toolid=10001&amp;mkevt=1&amp;customid=checklist-xlsx","Find on eBay")</f>
        <v>Find on eBay</v>
      </c>
    </row>
    <row r="1463">
      <c r="A1463" t="inlineStr">
        <is>
          <t xml:space="preserve">PX-6</t>
        </is>
      </c>
      <c r="B1463" t="inlineStr">
        <is>
          <t xml:space="preserve">Munetaka Murakami</t>
        </is>
      </c>
      <c r="C1463" t="inlineStr">
        <is>
          <t xml:space="preserve">Chicago White Sox</t>
        </is>
      </c>
      <c r="D1463" t="inlineStr">
        <is>
          <t xml:space="preserve">Paradox</t>
        </is>
      </c>
      <c r="F1463" t="str">
        <f>HYPERLINK("https://www.ebay.com/sch/i.html?_nkw=2026+Topps+Chrome+Update+Munetaka+Murakami+PX-6&amp;mkcid=1&amp;mkrid=711-53200-19255-0&amp;siteid=0&amp;campid=5339157451&amp;toolid=10001&amp;mkevt=1&amp;customid=checklist-xlsx","Find on eBay")</f>
        <v>Find on eBay</v>
      </c>
    </row>
    <row r="1464">
      <c r="A1464" t="inlineStr">
        <is>
          <t xml:space="preserve">PX-7</t>
        </is>
      </c>
      <c r="B1464" t="inlineStr">
        <is>
          <t xml:space="preserve">Sal Stewart</t>
        </is>
      </c>
      <c r="C1464" t="inlineStr">
        <is>
          <t xml:space="preserve">Cincinnati Reds</t>
        </is>
      </c>
      <c r="D1464" t="inlineStr">
        <is>
          <t xml:space="preserve">Paradox</t>
        </is>
      </c>
      <c r="F1464" t="str">
        <f>HYPERLINK("https://www.ebay.com/sch/i.html?_nkw=2026+Topps+Chrome+Update+Sal+Stewart+PX-7&amp;mkcid=1&amp;mkrid=711-53200-19255-0&amp;siteid=0&amp;campid=5339157451&amp;toolid=10001&amp;mkevt=1&amp;customid=checklist-xlsx","Find on eBay")</f>
        <v>Find on eBay</v>
      </c>
    </row>
    <row r="1465">
      <c r="A1465" t="inlineStr">
        <is>
          <t xml:space="preserve">PX-8</t>
        </is>
      </c>
      <c r="B1465" t="inlineStr">
        <is>
          <t xml:space="preserve">Samuel Basallo</t>
        </is>
      </c>
      <c r="C1465" t="inlineStr">
        <is>
          <t xml:space="preserve">Baltimore Orioles</t>
        </is>
      </c>
      <c r="D1465" t="inlineStr">
        <is>
          <t xml:space="preserve">Paradox</t>
        </is>
      </c>
      <c r="F1465" t="str">
        <f>HYPERLINK("https://www.ebay.com/sch/i.html?_nkw=2026+Topps+Chrome+Update+Samuel+Basallo+PX-8&amp;mkcid=1&amp;mkrid=711-53200-19255-0&amp;siteid=0&amp;campid=5339157451&amp;toolid=10001&amp;mkevt=1&amp;customid=checklist-xlsx","Find on eBay")</f>
        <v>Find on eBay</v>
      </c>
    </row>
    <row r="1466">
      <c r="A1466" t="inlineStr">
        <is>
          <t xml:space="preserve">PX-9</t>
        </is>
      </c>
      <c r="B1466" t="inlineStr">
        <is>
          <t xml:space="preserve">Trey Yesavage</t>
        </is>
      </c>
      <c r="C1466" t="inlineStr">
        <is>
          <t xml:space="preserve">Toronto Blue Jays</t>
        </is>
      </c>
      <c r="D1466" t="inlineStr">
        <is>
          <t xml:space="preserve">Paradox</t>
        </is>
      </c>
      <c r="F1466" t="str">
        <f>HYPERLINK("https://www.ebay.com/sch/i.html?_nkw=2026+Topps+Chrome+Update+Trey+Yesavage+PX-9&amp;mkcid=1&amp;mkrid=711-53200-19255-0&amp;siteid=0&amp;campid=5339157451&amp;toolid=10001&amp;mkevt=1&amp;customid=checklist-xlsx","Find on eBay")</f>
        <v>Find on eBay</v>
      </c>
    </row>
    <row r="1467">
      <c r="A1467" t="inlineStr">
        <is>
          <t xml:space="preserve">PX-10</t>
        </is>
      </c>
      <c r="B1467" t="inlineStr">
        <is>
          <t xml:space="preserve">Nolan McLean</t>
        </is>
      </c>
      <c r="C1467" t="inlineStr">
        <is>
          <t xml:space="preserve">New York Mets</t>
        </is>
      </c>
      <c r="D1467" t="inlineStr">
        <is>
          <t xml:space="preserve">Paradox</t>
        </is>
      </c>
      <c r="F1467" t="str">
        <f>HYPERLINK("https://www.ebay.com/sch/i.html?_nkw=2026+Topps+Chrome+Update+Nolan+McLean+PX-10&amp;mkcid=1&amp;mkrid=711-53200-19255-0&amp;siteid=0&amp;campid=5339157451&amp;toolid=10001&amp;mkevt=1&amp;customid=checklist-xlsx","Find on eBay")</f>
        <v>Find on eBay</v>
      </c>
    </row>
    <row r="1468">
      <c r="A1468" t="inlineStr">
        <is>
          <t xml:space="preserve">PX-11</t>
        </is>
      </c>
      <c r="B1468" t="inlineStr">
        <is>
          <t xml:space="preserve">Travis Bazzana</t>
        </is>
      </c>
      <c r="C1468" t="inlineStr">
        <is>
          <t xml:space="preserve">Cleveland Guardians</t>
        </is>
      </c>
      <c r="D1468" t="inlineStr">
        <is>
          <t xml:space="preserve">Paradox</t>
        </is>
      </c>
      <c r="F1468" t="str">
        <f>HYPERLINK("https://www.ebay.com/sch/i.html?_nkw=2026+Topps+Chrome+Update+Travis+Bazzana+PX-11&amp;mkcid=1&amp;mkrid=711-53200-19255-0&amp;siteid=0&amp;campid=5339157451&amp;toolid=10001&amp;mkevt=1&amp;customid=checklist-xlsx","Find on eBay")</f>
        <v>Find on eBay</v>
      </c>
    </row>
    <row r="1469">
      <c r="A1469" t="inlineStr">
        <is>
          <t xml:space="preserve">PX-12</t>
        </is>
      </c>
      <c r="B1469" t="inlineStr">
        <is>
          <t xml:space="preserve">Bubba Chandler</t>
        </is>
      </c>
      <c r="C1469" t="inlineStr">
        <is>
          <t xml:space="preserve">Pittsburgh Pirates</t>
        </is>
      </c>
      <c r="D1469" t="inlineStr">
        <is>
          <t xml:space="preserve">Paradox</t>
        </is>
      </c>
      <c r="F1469" t="str">
        <f>HYPERLINK("https://www.ebay.com/sch/i.html?_nkw=2026+Topps+Chrome+Update+Bubba+Chandler+PX-12&amp;mkcid=1&amp;mkrid=711-53200-19255-0&amp;siteid=0&amp;campid=5339157451&amp;toolid=10001&amp;mkevt=1&amp;customid=checklist-xlsx","Find on eBay")</f>
        <v>Find on eBay</v>
      </c>
    </row>
    <row r="1470">
      <c r="A1470" t="inlineStr">
        <is>
          <t xml:space="preserve">PX-13</t>
        </is>
      </c>
      <c r="B1470" t="inlineStr">
        <is>
          <t xml:space="preserve">Chase Burns</t>
        </is>
      </c>
      <c r="C1470" t="inlineStr">
        <is>
          <t xml:space="preserve">Cincinnati Reds</t>
        </is>
      </c>
      <c r="D1470" t="inlineStr">
        <is>
          <t xml:space="preserve">Paradox</t>
        </is>
      </c>
      <c r="F1470" t="str">
        <f>HYPERLINK("https://www.ebay.com/sch/i.html?_nkw=2026+Topps+Chrome+Update+Chase+Burns+PX-13&amp;mkcid=1&amp;mkrid=711-53200-19255-0&amp;siteid=0&amp;campid=5339157451&amp;toolid=10001&amp;mkevt=1&amp;customid=checklist-xlsx","Find on eBay")</f>
        <v>Find on eBay</v>
      </c>
    </row>
    <row r="1471">
      <c r="A1471" t="inlineStr">
        <is>
          <t xml:space="preserve">PX-14</t>
        </is>
      </c>
      <c r="B1471" t="inlineStr">
        <is>
          <t xml:space="preserve">Cam Schlittler</t>
        </is>
      </c>
      <c r="C1471" t="inlineStr">
        <is>
          <t xml:space="preserve">New York Yankees</t>
        </is>
      </c>
      <c r="D1471" t="inlineStr">
        <is>
          <t xml:space="preserve">Paradox</t>
        </is>
      </c>
      <c r="F1471" t="str">
        <f>HYPERLINK("https://www.ebay.com/sch/i.html?_nkw=2026+Topps+Chrome+Update+Cam+Schlittler+PX-14&amp;mkcid=1&amp;mkrid=711-53200-19255-0&amp;siteid=0&amp;campid=5339157451&amp;toolid=10001&amp;mkevt=1&amp;customid=checklist-xlsx","Find on eBay")</f>
        <v>Find on eBay</v>
      </c>
    </row>
    <row r="1472">
      <c r="A1472" t="inlineStr">
        <is>
          <t xml:space="preserve">PX-15</t>
        </is>
      </c>
      <c r="B1472" t="inlineStr">
        <is>
          <t xml:space="preserve">Ben Rice</t>
        </is>
      </c>
      <c r="C1472" t="inlineStr">
        <is>
          <t xml:space="preserve">New York Yankees</t>
        </is>
      </c>
      <c r="D1472" t="inlineStr">
        <is>
          <t xml:space="preserve">Paradox</t>
        </is>
      </c>
      <c r="F1472" t="str">
        <f>HYPERLINK("https://www.ebay.com/sch/i.html?_nkw=2026+Topps+Chrome+Update+Ben+Rice+PX-15&amp;mkcid=1&amp;mkrid=711-53200-19255-0&amp;siteid=0&amp;campid=5339157451&amp;toolid=10001&amp;mkevt=1&amp;customid=checklist-xlsx","Find on eBay")</f>
        <v>Find on eBay</v>
      </c>
    </row>
    <row r="1473">
      <c r="A1473" t="inlineStr">
        <is>
          <t xml:space="preserve">PX-16</t>
        </is>
      </c>
      <c r="B1473" t="inlineStr">
        <is>
          <t xml:space="preserve">James Wood</t>
        </is>
      </c>
      <c r="C1473" t="inlineStr">
        <is>
          <t xml:space="preserve">Washington Nationals</t>
        </is>
      </c>
      <c r="D1473" t="inlineStr">
        <is>
          <t xml:space="preserve">Paradox</t>
        </is>
      </c>
      <c r="F1473" t="str">
        <f>HYPERLINK("https://www.ebay.com/sch/i.html?_nkw=2026+Topps+Chrome+Update+James+Wood+PX-16&amp;mkcid=1&amp;mkrid=711-53200-19255-0&amp;siteid=0&amp;campid=5339157451&amp;toolid=10001&amp;mkevt=1&amp;customid=checklist-xlsx","Find on eBay")</f>
        <v>Find on eBay</v>
      </c>
    </row>
    <row r="1474">
      <c r="A1474" t="inlineStr">
        <is>
          <t xml:space="preserve">PX-17</t>
        </is>
      </c>
      <c r="B1474" t="inlineStr">
        <is>
          <t xml:space="preserve">Drake Baldwin</t>
        </is>
      </c>
      <c r="C1474" t="inlineStr">
        <is>
          <t xml:space="preserve">Atlanta Braves</t>
        </is>
      </c>
      <c r="D1474" t="inlineStr">
        <is>
          <t xml:space="preserve">Paradox</t>
        </is>
      </c>
      <c r="F1474" t="str">
        <f>HYPERLINK("https://www.ebay.com/sch/i.html?_nkw=2026+Topps+Chrome+Update+Drake+Baldwin+PX-17&amp;mkcid=1&amp;mkrid=711-53200-19255-0&amp;siteid=0&amp;campid=5339157451&amp;toolid=10001&amp;mkevt=1&amp;customid=checklist-xlsx","Find on eBay")</f>
        <v>Find on eBay</v>
      </c>
    </row>
    <row r="1475">
      <c r="A1475" t="inlineStr">
        <is>
          <t xml:space="preserve">PX-18</t>
        </is>
      </c>
      <c r="B1475" t="inlineStr">
        <is>
          <t xml:space="preserve">Jacob Misiorowski</t>
        </is>
      </c>
      <c r="C1475" t="inlineStr">
        <is>
          <t xml:space="preserve">Milwaukee Brewers</t>
        </is>
      </c>
      <c r="D1475" t="inlineStr">
        <is>
          <t xml:space="preserve">Paradox</t>
        </is>
      </c>
      <c r="F1475" t="str">
        <f>HYPERLINK("https://www.ebay.com/sch/i.html?_nkw=2026+Topps+Chrome+Update+Jacob+Misiorowski+PX-18&amp;mkcid=1&amp;mkrid=711-53200-19255-0&amp;siteid=0&amp;campid=5339157451&amp;toolid=10001&amp;mkevt=1&amp;customid=checklist-xlsx","Find on eBay")</f>
        <v>Find on eBay</v>
      </c>
    </row>
    <row r="1476">
      <c r="A1476" t="inlineStr">
        <is>
          <t xml:space="preserve">PX-19</t>
        </is>
      </c>
      <c r="B1476" t="inlineStr">
        <is>
          <t xml:space="preserve">Vladimir Guerrero Jr.</t>
        </is>
      </c>
      <c r="C1476" t="inlineStr">
        <is>
          <t xml:space="preserve">Toronto Blue Jays</t>
        </is>
      </c>
      <c r="D1476" t="inlineStr">
        <is>
          <t xml:space="preserve">Paradox</t>
        </is>
      </c>
      <c r="F1476" t="str">
        <f>HYPERLINK("https://www.ebay.com/sch/i.html?_nkw=2026+Topps+Chrome+Update+Vladimir+Guerrero+Jr.+PX-19&amp;mkcid=1&amp;mkrid=711-53200-19255-0&amp;siteid=0&amp;campid=5339157451&amp;toolid=10001&amp;mkevt=1&amp;customid=checklist-xlsx","Find on eBay")</f>
        <v>Find on eBay</v>
      </c>
    </row>
    <row r="1477">
      <c r="A1477" t="inlineStr">
        <is>
          <t xml:space="preserve">PX-20</t>
        </is>
      </c>
      <c r="B1477" t="inlineStr">
        <is>
          <t xml:space="preserve">Junior Caminero</t>
        </is>
      </c>
      <c r="C1477" t="inlineStr">
        <is>
          <t xml:space="preserve">Tampa Bay Rays</t>
        </is>
      </c>
      <c r="D1477" t="inlineStr">
        <is>
          <t xml:space="preserve">Paradox</t>
        </is>
      </c>
      <c r="F1477" t="str">
        <f>HYPERLINK("https://www.ebay.com/sch/i.html?_nkw=2026+Topps+Chrome+Update+Junior+Caminero+PX-20&amp;mkcid=1&amp;mkrid=711-53200-19255-0&amp;siteid=0&amp;campid=5339157451&amp;toolid=10001&amp;mkevt=1&amp;customid=checklist-xlsx","Find on eBay")</f>
        <v>Find on eBay</v>
      </c>
    </row>
    <row r="1478">
      <c r="A1478" t="inlineStr">
        <is>
          <t xml:space="preserve">PX-21</t>
        </is>
      </c>
      <c r="B1478" t="inlineStr">
        <is>
          <t xml:space="preserve">Pete Crow-Armstrong</t>
        </is>
      </c>
      <c r="C1478" t="inlineStr">
        <is>
          <t xml:space="preserve">Chicago Cubs</t>
        </is>
      </c>
      <c r="D1478" t="inlineStr">
        <is>
          <t xml:space="preserve">Paradox</t>
        </is>
      </c>
      <c r="F1478" t="str">
        <f>HYPERLINK("https://www.ebay.com/sch/i.html?_nkw=2026+Topps+Chrome+Update+Pete+Crow-Armstrong+PX-21&amp;mkcid=1&amp;mkrid=711-53200-19255-0&amp;siteid=0&amp;campid=5339157451&amp;toolid=10001&amp;mkevt=1&amp;customid=checklist-xlsx","Find on eBay")</f>
        <v>Find on eBay</v>
      </c>
    </row>
    <row r="1479">
      <c r="A1479" t="inlineStr">
        <is>
          <t xml:space="preserve">PX-22</t>
        </is>
      </c>
      <c r="B1479" t="inlineStr">
        <is>
          <t xml:space="preserve">Corbin Carroll</t>
        </is>
      </c>
      <c r="C1479" t="inlineStr">
        <is>
          <t xml:space="preserve">Arizona Diamondbacks</t>
        </is>
      </c>
      <c r="D1479" t="inlineStr">
        <is>
          <t xml:space="preserve">Paradox</t>
        </is>
      </c>
      <c r="F1479" t="str">
        <f>HYPERLINK("https://www.ebay.com/sch/i.html?_nkw=2026+Topps+Chrome+Update+Corbin+Carroll+PX-22&amp;mkcid=1&amp;mkrid=711-53200-19255-0&amp;siteid=0&amp;campid=5339157451&amp;toolid=10001&amp;mkevt=1&amp;customid=checklist-xlsx","Find on eBay")</f>
        <v>Find on eBay</v>
      </c>
    </row>
    <row r="1480">
      <c r="A1480" t="inlineStr">
        <is>
          <t xml:space="preserve">PX-23</t>
        </is>
      </c>
      <c r="B1480" t="inlineStr">
        <is>
          <t xml:space="preserve">Mike Trout</t>
        </is>
      </c>
      <c r="C1480" t="inlineStr">
        <is>
          <t xml:space="preserve">Los Angeles Angels</t>
        </is>
      </c>
      <c r="D1480" t="inlineStr">
        <is>
          <t xml:space="preserve">Paradox</t>
        </is>
      </c>
      <c r="F1480" t="str">
        <f>HYPERLINK("https://www.ebay.com/sch/i.html?_nkw=2026+Topps+Chrome+Update+Mike+Trout+PX-23&amp;mkcid=1&amp;mkrid=711-53200-19255-0&amp;siteid=0&amp;campid=5339157451&amp;toolid=10001&amp;mkevt=1&amp;customid=checklist-xlsx","Find on eBay")</f>
        <v>Find on eBay</v>
      </c>
    </row>
    <row r="1481">
      <c r="A1481" t="inlineStr">
        <is>
          <t xml:space="preserve">PX-24</t>
        </is>
      </c>
      <c r="B1481" t="inlineStr">
        <is>
          <t xml:space="preserve">Ronald Acuña Jr.</t>
        </is>
      </c>
      <c r="C1481" t="inlineStr">
        <is>
          <t xml:space="preserve">Atlanta Braves</t>
        </is>
      </c>
      <c r="D1481" t="inlineStr">
        <is>
          <t xml:space="preserve">Paradox</t>
        </is>
      </c>
      <c r="F1481" t="str">
        <f>HYPERLINK("https://www.ebay.com/sch/i.html?_nkw=2026+Topps+Chrome+Update+Ronald+Acu%C3%B1a+Jr.+PX-24&amp;mkcid=1&amp;mkrid=711-53200-19255-0&amp;siteid=0&amp;campid=5339157451&amp;toolid=10001&amp;mkevt=1&amp;customid=checklist-xlsx","Find on eBay")</f>
        <v>Find on eBay</v>
      </c>
    </row>
    <row r="1482">
      <c r="A1482" t="inlineStr">
        <is>
          <t xml:space="preserve">PX-25</t>
        </is>
      </c>
      <c r="B1482" t="inlineStr">
        <is>
          <t xml:space="preserve">Jac Caglianone</t>
        </is>
      </c>
      <c r="C1482" t="inlineStr">
        <is>
          <t xml:space="preserve">Kansas City Royals</t>
        </is>
      </c>
      <c r="D1482" t="inlineStr">
        <is>
          <t xml:space="preserve">Paradox</t>
        </is>
      </c>
      <c r="F1482" t="str">
        <f>HYPERLINK("https://www.ebay.com/sch/i.html?_nkw=2026+Topps+Chrome+Update+Jac+Caglianone+PX-25&amp;mkcid=1&amp;mkrid=711-53200-19255-0&amp;siteid=0&amp;campid=5339157451&amp;toolid=10001&amp;mkevt=1&amp;customid=checklist-xlsx","Find on eBay")</f>
        <v>Find on eBay</v>
      </c>
    </row>
    <row r="1483">
      <c r="A1483" t="inlineStr">
        <is>
          <t xml:space="preserve">PX-26</t>
        </is>
      </c>
      <c r="B1483" t="inlineStr">
        <is>
          <t xml:space="preserve">Jordan Walker</t>
        </is>
      </c>
      <c r="C1483" t="inlineStr">
        <is>
          <t xml:space="preserve">St. Louis Cardinals</t>
        </is>
      </c>
      <c r="D1483" t="inlineStr">
        <is>
          <t xml:space="preserve">Paradox</t>
        </is>
      </c>
      <c r="F1483" t="str">
        <f>HYPERLINK("https://www.ebay.com/sch/i.html?_nkw=2026+Topps+Chrome+Update+Jordan+Walker+PX-26&amp;mkcid=1&amp;mkrid=711-53200-19255-0&amp;siteid=0&amp;campid=5339157451&amp;toolid=10001&amp;mkevt=1&amp;customid=checklist-xlsx","Find on eBay")</f>
        <v>Find on eBay</v>
      </c>
    </row>
    <row r="1484">
      <c r="A1484" t="inlineStr">
        <is>
          <t xml:space="preserve">PX-27</t>
        </is>
      </c>
      <c r="B1484" t="inlineStr">
        <is>
          <t xml:space="preserve">Julio Rodríguez</t>
        </is>
      </c>
      <c r="C1484" t="inlineStr">
        <is>
          <t xml:space="preserve">Seattle Mariners</t>
        </is>
      </c>
      <c r="D1484" t="inlineStr">
        <is>
          <t xml:space="preserve">Paradox</t>
        </is>
      </c>
      <c r="F1484" t="str">
        <f>HYPERLINK("https://www.ebay.com/sch/i.html?_nkw=2026+Topps+Chrome+Update+Julio+Rodr%C3%ADguez+PX-27&amp;mkcid=1&amp;mkrid=711-53200-19255-0&amp;siteid=0&amp;campid=5339157451&amp;toolid=10001&amp;mkevt=1&amp;customid=checklist-xlsx","Find on eBay")</f>
        <v>Find on eBay</v>
      </c>
    </row>
    <row r="1485">
      <c r="A1485" t="inlineStr">
        <is>
          <t xml:space="preserve">PX-28</t>
        </is>
      </c>
      <c r="B1485" t="inlineStr">
        <is>
          <t xml:space="preserve">Shohei Ohtani</t>
        </is>
      </c>
      <c r="C1485" t="inlineStr">
        <is>
          <t xml:space="preserve">Los Angeles Dodgers</t>
        </is>
      </c>
      <c r="D1485" t="inlineStr">
        <is>
          <t xml:space="preserve">Paradox</t>
        </is>
      </c>
      <c r="F1485" t="str">
        <f>HYPERLINK("https://www.ebay.com/sch/i.html?_nkw=2026+Topps+Chrome+Update+Shohei+Ohtani+PX-28&amp;mkcid=1&amp;mkrid=711-53200-19255-0&amp;siteid=0&amp;campid=5339157451&amp;toolid=10001&amp;mkevt=1&amp;customid=checklist-xlsx","Find on eBay")</f>
        <v>Find on eBay</v>
      </c>
    </row>
    <row r="1486">
      <c r="A1486" t="inlineStr">
        <is>
          <t xml:space="preserve">PX-29</t>
        </is>
      </c>
      <c r="B1486" t="inlineStr">
        <is>
          <t xml:space="preserve">Aaron Judge</t>
        </is>
      </c>
      <c r="C1486" t="inlineStr">
        <is>
          <t xml:space="preserve">New York Yankees</t>
        </is>
      </c>
      <c r="D1486" t="inlineStr">
        <is>
          <t xml:space="preserve">Paradox</t>
        </is>
      </c>
      <c r="F1486" t="str">
        <f>HYPERLINK("https://www.ebay.com/sch/i.html?_nkw=2026+Topps+Chrome+Update+Aaron+Judge+PX-29&amp;mkcid=1&amp;mkrid=711-53200-19255-0&amp;siteid=0&amp;campid=5339157451&amp;toolid=10001&amp;mkevt=1&amp;customid=checklist-xlsx","Find on eBay")</f>
        <v>Find on eBay</v>
      </c>
    </row>
    <row r="1487">
      <c r="A1487" t="inlineStr">
        <is>
          <t xml:space="preserve">PX-30</t>
        </is>
      </c>
      <c r="B1487" t="inlineStr">
        <is>
          <t xml:space="preserve">Elly De La Cruz</t>
        </is>
      </c>
      <c r="C1487" t="inlineStr">
        <is>
          <t xml:space="preserve">Cincinnati Reds</t>
        </is>
      </c>
      <c r="D1487" t="inlineStr">
        <is>
          <t xml:space="preserve">Paradox</t>
        </is>
      </c>
      <c r="F1487" t="str">
        <f>HYPERLINK("https://www.ebay.com/sch/i.html?_nkw=2026+Topps+Chrome+Update+Elly+De+La+Cruz+PX-30&amp;mkcid=1&amp;mkrid=711-53200-19255-0&amp;siteid=0&amp;campid=5339157451&amp;toolid=10001&amp;mkevt=1&amp;customid=checklist-xlsx","Find on eBay")</f>
        <v>Find on eBay</v>
      </c>
    </row>
    <row r="1488">
      <c r="A1488" t="inlineStr">
        <is>
          <t xml:space="preserve">PTP-26</t>
        </is>
      </c>
      <c r="B1488" t="inlineStr">
        <is>
          <t xml:space="preserve">Kevin McGonigle / Alan Trammell</t>
        </is>
      </c>
      <c r="C1488" t="inlineStr">
        <is>
          <t xml:space="preserve">Detroit Tigers</t>
        </is>
      </c>
      <c r="D1488" t="inlineStr">
        <is>
          <t xml:space="preserve">Past to Present</t>
        </is>
      </c>
      <c r="F1488" t="str">
        <f>HYPERLINK("https://www.ebay.com/sch/i.html?_nkw=2026+Topps+Chrome+Update+Kevin+McGonigle+Alan+Trammell+PTP-26&amp;mkcid=1&amp;mkrid=711-53200-19255-0&amp;siteid=0&amp;campid=5339157451&amp;toolid=10001&amp;mkevt=1&amp;customid=checklist-xlsx","Find on eBay")</f>
        <v>Find on eBay</v>
      </c>
    </row>
    <row r="1489">
      <c r="A1489" t="inlineStr">
        <is>
          <t xml:space="preserve">PTP-27</t>
        </is>
      </c>
      <c r="B1489" t="inlineStr">
        <is>
          <t xml:space="preserve">Munetaka Murakami / Frank Thomas</t>
        </is>
      </c>
      <c r="C1489" t="inlineStr">
        <is>
          <t xml:space="preserve">Chicago White Sox</t>
        </is>
      </c>
      <c r="D1489" t="inlineStr">
        <is>
          <t xml:space="preserve">Past to Present</t>
        </is>
      </c>
      <c r="F1489" t="str">
        <f>HYPERLINK("https://www.ebay.com/sch/i.html?_nkw=2026+Topps+Chrome+Update+Munetaka+Murakami+Frank+Thomas+PTP-27&amp;mkcid=1&amp;mkrid=711-53200-19255-0&amp;siteid=0&amp;campid=5339157451&amp;toolid=10001&amp;mkevt=1&amp;customid=checklist-xlsx","Find on eBay")</f>
        <v>Find on eBay</v>
      </c>
    </row>
    <row r="1490">
      <c r="A1490" t="inlineStr">
        <is>
          <t xml:space="preserve">PTP-28</t>
        </is>
      </c>
      <c r="B1490" t="inlineStr">
        <is>
          <t xml:space="preserve">Zack Wheeler / Steve Carlton</t>
        </is>
      </c>
      <c r="C1490" t="inlineStr">
        <is>
          <t xml:space="preserve">Philadelphia Phillies</t>
        </is>
      </c>
      <c r="D1490" t="inlineStr">
        <is>
          <t xml:space="preserve">Past to Present</t>
        </is>
      </c>
      <c r="F1490" t="str">
        <f>HYPERLINK("https://www.ebay.com/sch/i.html?_nkw=2026+Topps+Chrome+Update+Zack+Wheeler+Steve+Carlton+PTP-28&amp;mkcid=1&amp;mkrid=711-53200-19255-0&amp;siteid=0&amp;campid=5339157451&amp;toolid=10001&amp;mkevt=1&amp;customid=checklist-xlsx","Find on eBay")</f>
        <v>Find on eBay</v>
      </c>
    </row>
    <row r="1491">
      <c r="A1491" t="inlineStr">
        <is>
          <t xml:space="preserve">PTP-29</t>
        </is>
      </c>
      <c r="B1491" t="inlineStr">
        <is>
          <t xml:space="preserve">Brice Turang / Robin Yount</t>
        </is>
      </c>
      <c r="C1491" t="inlineStr">
        <is>
          <t xml:space="preserve">Milwaukee Brewers</t>
        </is>
      </c>
      <c r="D1491" t="inlineStr">
        <is>
          <t xml:space="preserve">Past to Present</t>
        </is>
      </c>
      <c r="F1491" t="str">
        <f>HYPERLINK("https://www.ebay.com/sch/i.html?_nkw=2026+Topps+Chrome+Update+Brice+Turang+Robin+Yount+PTP-29&amp;mkcid=1&amp;mkrid=711-53200-19255-0&amp;siteid=0&amp;campid=5339157451&amp;toolid=10001&amp;mkevt=1&amp;customid=checklist-xlsx","Find on eBay")</f>
        <v>Find on eBay</v>
      </c>
    </row>
    <row r="1492">
      <c r="A1492" t="inlineStr">
        <is>
          <t xml:space="preserve">PTP-30</t>
        </is>
      </c>
      <c r="B1492" t="inlineStr">
        <is>
          <t xml:space="preserve">Steve Garvey / Freddie Freeman</t>
        </is>
      </c>
      <c r="C1492" t="inlineStr">
        <is>
          <t xml:space="preserve">Los Angeles Dodgers</t>
        </is>
      </c>
      <c r="D1492" t="inlineStr">
        <is>
          <t xml:space="preserve">Past to Present</t>
        </is>
      </c>
      <c r="F1492" t="str">
        <f>HYPERLINK("https://www.ebay.com/sch/i.html?_nkw=2026+Topps+Chrome+Update+Steve+Garvey+Freddie+Freeman+PTP-30&amp;mkcid=1&amp;mkrid=711-53200-19255-0&amp;siteid=0&amp;campid=5339157451&amp;toolid=10001&amp;mkevt=1&amp;customid=checklist-xlsx","Find on eBay")</f>
        <v>Find on eBay</v>
      </c>
    </row>
    <row r="1493">
      <c r="A1493" t="inlineStr">
        <is>
          <t xml:space="preserve">PTP-31</t>
        </is>
      </c>
      <c r="B1493" t="inlineStr">
        <is>
          <t xml:space="preserve">José Ramírez / Jim Thome</t>
        </is>
      </c>
      <c r="C1493" t="inlineStr">
        <is>
          <t xml:space="preserve">Cleveland Guardians / Cleveland</t>
        </is>
      </c>
      <c r="D1493" t="inlineStr">
        <is>
          <t xml:space="preserve">Past to Present</t>
        </is>
      </c>
      <c r="F1493" t="str">
        <f>HYPERLINK("https://www.ebay.com/sch/i.html?_nkw=2026+Topps+Chrome+Update+Jos%C3%A9+Ram%C3%ADrez+Jim+Thome+PTP-31&amp;mkcid=1&amp;mkrid=711-53200-19255-0&amp;siteid=0&amp;campid=5339157451&amp;toolid=10001&amp;mkevt=1&amp;customid=checklist-xlsx","Find on eBay")</f>
        <v>Find on eBay</v>
      </c>
    </row>
    <row r="1494">
      <c r="A1494" t="inlineStr">
        <is>
          <t xml:space="preserve">PTP-32</t>
        </is>
      </c>
      <c r="B1494" t="inlineStr">
        <is>
          <t xml:space="preserve">Julio Rodríguez / Ken Griffey Jr.</t>
        </is>
      </c>
      <c r="C1494" t="inlineStr">
        <is>
          <t xml:space="preserve">Seattle Mariners</t>
        </is>
      </c>
      <c r="D1494" t="inlineStr">
        <is>
          <t xml:space="preserve">Past to Present</t>
        </is>
      </c>
      <c r="F1494" t="str">
        <f>HYPERLINK("https://www.ebay.com/sch/i.html?_nkw=2026+Topps+Chrome+Update+Julio+Rodr%C3%ADguez+Ken+Griffey+Jr.+PTP-32&amp;mkcid=1&amp;mkrid=711-53200-19255-0&amp;siteid=0&amp;campid=5339157451&amp;toolid=10001&amp;mkevt=1&amp;customid=checklist-xlsx","Find on eBay")</f>
        <v>Find on eBay</v>
      </c>
    </row>
    <row r="1495">
      <c r="A1495" t="inlineStr">
        <is>
          <t xml:space="preserve">PTP-33</t>
        </is>
      </c>
      <c r="B1495" t="inlineStr">
        <is>
          <t xml:space="preserve">Tony Gwynn / Fernando Tatis Jr.</t>
        </is>
      </c>
      <c r="C1495" t="inlineStr">
        <is>
          <t xml:space="preserve">San Diego Padres</t>
        </is>
      </c>
      <c r="D1495" t="inlineStr">
        <is>
          <t xml:space="preserve">Past to Present</t>
        </is>
      </c>
      <c r="F1495" t="str">
        <f>HYPERLINK("https://www.ebay.com/sch/i.html?_nkw=2026+Topps+Chrome+Update+Tony+Gwynn+Fernando+Tatis+Jr.+PTP-33&amp;mkcid=1&amp;mkrid=711-53200-19255-0&amp;siteid=0&amp;campid=5339157451&amp;toolid=10001&amp;mkevt=1&amp;customid=checklist-xlsx","Find on eBay")</f>
        <v>Find on eBay</v>
      </c>
    </row>
    <row r="1496">
      <c r="A1496" t="inlineStr">
        <is>
          <t xml:space="preserve">PTP-34</t>
        </is>
      </c>
      <c r="B1496" t="inlineStr">
        <is>
          <t xml:space="preserve">Mason Miller / Trevor Hoffman</t>
        </is>
      </c>
      <c r="C1496" t="inlineStr">
        <is>
          <t xml:space="preserve">San Diego Padres</t>
        </is>
      </c>
      <c r="D1496" t="inlineStr">
        <is>
          <t xml:space="preserve">Past to Present</t>
        </is>
      </c>
      <c r="F1496" t="str">
        <f>HYPERLINK("https://www.ebay.com/sch/i.html?_nkw=2026+Topps+Chrome+Update+Mason+Miller+Trevor+Hoffman+PTP-34&amp;mkcid=1&amp;mkrid=711-53200-19255-0&amp;siteid=0&amp;campid=5339157451&amp;toolid=10001&amp;mkevt=1&amp;customid=checklist-xlsx","Find on eBay")</f>
        <v>Find on eBay</v>
      </c>
    </row>
    <row r="1497">
      <c r="A1497" t="inlineStr">
        <is>
          <t xml:space="preserve">PTP-35</t>
        </is>
      </c>
      <c r="B1497" t="inlineStr">
        <is>
          <t xml:space="preserve">Jackson Merrill / Dave Winfield</t>
        </is>
      </c>
      <c r="C1497" t="inlineStr">
        <is>
          <t xml:space="preserve">San Diego Padres</t>
        </is>
      </c>
      <c r="D1497" t="inlineStr">
        <is>
          <t xml:space="preserve">Past to Present</t>
        </is>
      </c>
      <c r="F1497" t="str">
        <f>HYPERLINK("https://www.ebay.com/sch/i.html?_nkw=2026+Topps+Chrome+Update+Jackson+Merrill+Dave+Winfield+PTP-35&amp;mkcid=1&amp;mkrid=711-53200-19255-0&amp;siteid=0&amp;campid=5339157451&amp;toolid=10001&amp;mkevt=1&amp;customid=checklist-xlsx","Find on eBay")</f>
        <v>Find on eBay</v>
      </c>
    </row>
    <row r="1498">
      <c r="A1498" t="inlineStr">
        <is>
          <t xml:space="preserve">PTP-36</t>
        </is>
      </c>
      <c r="B1498" t="inlineStr">
        <is>
          <t xml:space="preserve">Seiya Suzuki / Ernie Banks</t>
        </is>
      </c>
      <c r="C1498" t="inlineStr">
        <is>
          <t xml:space="preserve">Chicago Cubs</t>
        </is>
      </c>
      <c r="D1498" t="inlineStr">
        <is>
          <t xml:space="preserve">Past to Present</t>
        </is>
      </c>
      <c r="F1498" t="str">
        <f>HYPERLINK("https://www.ebay.com/sch/i.html?_nkw=2026+Topps+Chrome+Update+Seiya+Suzuki+Ernie+Banks+PTP-36&amp;mkcid=1&amp;mkrid=711-53200-19255-0&amp;siteid=0&amp;campid=5339157451&amp;toolid=10001&amp;mkevt=1&amp;customid=checklist-xlsx","Find on eBay")</f>
        <v>Find on eBay</v>
      </c>
    </row>
    <row r="1499">
      <c r="A1499" t="inlineStr">
        <is>
          <t xml:space="preserve">PTP-37</t>
        </is>
      </c>
      <c r="B1499" t="inlineStr">
        <is>
          <t xml:space="preserve">Corbin Carroll / Luis Gonzalez</t>
        </is>
      </c>
      <c r="C1499" t="inlineStr">
        <is>
          <t xml:space="preserve">Arizona Diamondbacks</t>
        </is>
      </c>
      <c r="D1499" t="inlineStr">
        <is>
          <t xml:space="preserve">Past to Present</t>
        </is>
      </c>
      <c r="F1499" t="str">
        <f>HYPERLINK("https://www.ebay.com/sch/i.html?_nkw=2026+Topps+Chrome+Update+Corbin+Carroll+Luis+Gonzalez+PTP-37&amp;mkcid=1&amp;mkrid=711-53200-19255-0&amp;siteid=0&amp;campid=5339157451&amp;toolid=10001&amp;mkevt=1&amp;customid=checklist-xlsx","Find on eBay")</f>
        <v>Find on eBay</v>
      </c>
    </row>
    <row r="1500">
      <c r="A1500" t="inlineStr">
        <is>
          <t xml:space="preserve">PTP-38</t>
        </is>
      </c>
      <c r="B1500" t="inlineStr">
        <is>
          <t xml:space="preserve">Chris Sale / Tom Glavine</t>
        </is>
      </c>
      <c r="C1500" t="inlineStr">
        <is>
          <t xml:space="preserve">Atlanta Braves</t>
        </is>
      </c>
      <c r="D1500" t="inlineStr">
        <is>
          <t xml:space="preserve">Past to Present</t>
        </is>
      </c>
      <c r="F1500" t="str">
        <f>HYPERLINK("https://www.ebay.com/sch/i.html?_nkw=2026+Topps+Chrome+Update+Chris+Sale+Tom+Glavine+PTP-38&amp;mkcid=1&amp;mkrid=711-53200-19255-0&amp;siteid=0&amp;campid=5339157451&amp;toolid=10001&amp;mkevt=1&amp;customid=checklist-xlsx","Find on eBay")</f>
        <v>Find on eBay</v>
      </c>
    </row>
    <row r="1501">
      <c r="A1501" t="inlineStr">
        <is>
          <t xml:space="preserve">PTP-39</t>
        </is>
      </c>
      <c r="B1501" t="inlineStr">
        <is>
          <t xml:space="preserve">Jeff Bagwell / Yordan Alvarez</t>
        </is>
      </c>
      <c r="C1501" t="inlineStr">
        <is>
          <t xml:space="preserve">Houston Astros</t>
        </is>
      </c>
      <c r="D1501" t="inlineStr">
        <is>
          <t xml:space="preserve">Past to Present</t>
        </is>
      </c>
      <c r="F1501" t="str">
        <f>HYPERLINK("https://www.ebay.com/sch/i.html?_nkw=2026+Topps+Chrome+Update+Jeff+Bagwell+Yordan+Alvarez+PTP-39&amp;mkcid=1&amp;mkrid=711-53200-19255-0&amp;siteid=0&amp;campid=5339157451&amp;toolid=10001&amp;mkevt=1&amp;customid=checklist-xlsx","Find on eBay")</f>
        <v>Find on eBay</v>
      </c>
    </row>
    <row r="1502">
      <c r="A1502" t="inlineStr">
        <is>
          <t xml:space="preserve">PTP-40</t>
        </is>
      </c>
      <c r="B1502" t="inlineStr">
        <is>
          <t xml:space="preserve">Pete Alonso / Eddie Murray</t>
        </is>
      </c>
      <c r="C1502" t="inlineStr">
        <is>
          <t xml:space="preserve">Baltimore Orioles</t>
        </is>
      </c>
      <c r="D1502" t="inlineStr">
        <is>
          <t xml:space="preserve">Past to Present</t>
        </is>
      </c>
      <c r="F1502" t="str">
        <f>HYPERLINK("https://www.ebay.com/sch/i.html?_nkw=2026+Topps+Chrome+Update+Pete+Alonso+Eddie+Murray+PTP-40&amp;mkcid=1&amp;mkrid=711-53200-19255-0&amp;siteid=0&amp;campid=5339157451&amp;toolid=10001&amp;mkevt=1&amp;customid=checklist-xlsx","Find on eBay")</f>
        <v>Find on eBay</v>
      </c>
    </row>
    <row r="1503">
      <c r="A1503" t="inlineStr">
        <is>
          <t xml:space="preserve">PTP-41</t>
        </is>
      </c>
      <c r="B1503" t="inlineStr">
        <is>
          <t xml:space="preserve">Paul Skenes / Roberto Clemente</t>
        </is>
      </c>
      <c r="C1503" t="inlineStr">
        <is>
          <t xml:space="preserve">Pittsburgh Pirates</t>
        </is>
      </c>
      <c r="D1503" t="inlineStr">
        <is>
          <t xml:space="preserve">Past to Present</t>
        </is>
      </c>
      <c r="F1503" t="str">
        <f>HYPERLINK("https://www.ebay.com/sch/i.html?_nkw=2026+Topps+Chrome+Update+Paul+Skenes+Roberto+Clemente+PTP-41&amp;mkcid=1&amp;mkrid=711-53200-19255-0&amp;siteid=0&amp;campid=5339157451&amp;toolid=10001&amp;mkevt=1&amp;customid=checklist-xlsx","Find on eBay")</f>
        <v>Find on eBay</v>
      </c>
    </row>
    <row r="1504">
      <c r="A1504" t="inlineStr">
        <is>
          <t xml:space="preserve">PTP-42</t>
        </is>
      </c>
      <c r="B1504" t="inlineStr">
        <is>
          <t xml:space="preserve">Chase Utley / Trea Turner</t>
        </is>
      </c>
      <c r="C1504" t="inlineStr">
        <is>
          <t xml:space="preserve">Philadelphia Phillies</t>
        </is>
      </c>
      <c r="D1504" t="inlineStr">
        <is>
          <t xml:space="preserve">Past to Present</t>
        </is>
      </c>
      <c r="F1504" t="str">
        <f>HYPERLINK("https://www.ebay.com/sch/i.html?_nkw=2026+Topps+Chrome+Update+Chase+Utley+Trea+Turner+PTP-42&amp;mkcid=1&amp;mkrid=711-53200-19255-0&amp;siteid=0&amp;campid=5339157451&amp;toolid=10001&amp;mkevt=1&amp;customid=checklist-xlsx","Find on eBay")</f>
        <v>Find on eBay</v>
      </c>
    </row>
    <row r="1505">
      <c r="A1505" t="inlineStr">
        <is>
          <t xml:space="preserve">PTP-43</t>
        </is>
      </c>
      <c r="B1505" t="inlineStr">
        <is>
          <t xml:space="preserve">James Wood / Andre Dawson</t>
        </is>
      </c>
      <c r="C1505" t="inlineStr">
        <is>
          <t xml:space="preserve">Washington Nationals / Montréal Expos</t>
        </is>
      </c>
      <c r="D1505" t="inlineStr">
        <is>
          <t xml:space="preserve">Past to Present</t>
        </is>
      </c>
      <c r="F1505" t="str">
        <f>HYPERLINK("https://www.ebay.com/sch/i.html?_nkw=2026+Topps+Chrome+Update+James+Wood+Andre+Dawson+PTP-43&amp;mkcid=1&amp;mkrid=711-53200-19255-0&amp;siteid=0&amp;campid=5339157451&amp;toolid=10001&amp;mkevt=1&amp;customid=checklist-xlsx","Find on eBay")</f>
        <v>Find on eBay</v>
      </c>
    </row>
    <row r="1506">
      <c r="A1506" t="inlineStr">
        <is>
          <t xml:space="preserve">PTP-44</t>
        </is>
      </c>
      <c r="B1506" t="inlineStr">
        <is>
          <t xml:space="preserve">Kyle Schwarber / Ryan Howard</t>
        </is>
      </c>
      <c r="C1506" t="inlineStr">
        <is>
          <t xml:space="preserve">Philadelphia Phillies</t>
        </is>
      </c>
      <c r="D1506" t="inlineStr">
        <is>
          <t xml:space="preserve">Past to Present</t>
        </is>
      </c>
      <c r="F1506" t="str">
        <f>HYPERLINK("https://www.ebay.com/sch/i.html?_nkw=2026+Topps+Chrome+Update+Kyle+Schwarber+Ryan+Howard+PTP-44&amp;mkcid=1&amp;mkrid=711-53200-19255-0&amp;siteid=0&amp;campid=5339157451&amp;toolid=10001&amp;mkevt=1&amp;customid=checklist-xlsx","Find on eBay")</f>
        <v>Find on eBay</v>
      </c>
    </row>
    <row r="1507">
      <c r="A1507" t="inlineStr">
        <is>
          <t xml:space="preserve">PTP-45</t>
        </is>
      </c>
      <c r="B1507" t="inlineStr">
        <is>
          <t xml:space="preserve">Ben Rice / Don Mattingly</t>
        </is>
      </c>
      <c r="C1507" t="inlineStr">
        <is>
          <t xml:space="preserve">New York Yankees</t>
        </is>
      </c>
      <c r="D1507" t="inlineStr">
        <is>
          <t xml:space="preserve">Past to Present</t>
        </is>
      </c>
      <c r="F1507" t="str">
        <f>HYPERLINK("https://www.ebay.com/sch/i.html?_nkw=2026+Topps+Chrome+Update+Ben+Rice+Don+Mattingly+PTP-45&amp;mkcid=1&amp;mkrid=711-53200-19255-0&amp;siteid=0&amp;campid=5339157451&amp;toolid=10001&amp;mkevt=1&amp;customid=checklist-xlsx","Find on eBay")</f>
        <v>Find on eBay</v>
      </c>
    </row>
    <row r="1508">
      <c r="A1508" t="inlineStr">
        <is>
          <t xml:space="preserve">PTP-46</t>
        </is>
      </c>
      <c r="B1508" t="inlineStr">
        <is>
          <t xml:space="preserve">Junior Caminero / Evan Longoria</t>
        </is>
      </c>
      <c r="C1508" t="inlineStr">
        <is>
          <t xml:space="preserve">Tampa Bay Rays</t>
        </is>
      </c>
      <c r="D1508" t="inlineStr">
        <is>
          <t xml:space="preserve">Past to Present</t>
        </is>
      </c>
      <c r="F1508" t="str">
        <f>HYPERLINK("https://www.ebay.com/sch/i.html?_nkw=2026+Topps+Chrome+Update+Junior+Caminero+Evan+Longoria+PTP-46&amp;mkcid=1&amp;mkrid=711-53200-19255-0&amp;siteid=0&amp;campid=5339157451&amp;toolid=10001&amp;mkevt=1&amp;customid=checklist-xlsx","Find on eBay")</f>
        <v>Find on eBay</v>
      </c>
    </row>
    <row r="1509">
      <c r="A1509" t="inlineStr">
        <is>
          <t xml:space="preserve">PTP-47</t>
        </is>
      </c>
      <c r="B1509" t="inlineStr">
        <is>
          <t xml:space="preserve">Mike Trout / Vladimir Guerrero</t>
        </is>
      </c>
      <c r="C1509" t="inlineStr">
        <is>
          <t xml:space="preserve">Los Angeles Angels</t>
        </is>
      </c>
      <c r="D1509" t="inlineStr">
        <is>
          <t xml:space="preserve">Past to Present</t>
        </is>
      </c>
      <c r="F1509" t="str">
        <f>HYPERLINK("https://www.ebay.com/sch/i.html?_nkw=2026+Topps+Chrome+Update+Mike+Trout+Vladimir+Guerrero+PTP-47&amp;mkcid=1&amp;mkrid=711-53200-19255-0&amp;siteid=0&amp;campid=5339157451&amp;toolid=10001&amp;mkevt=1&amp;customid=checklist-xlsx","Find on eBay")</f>
        <v>Find on eBay</v>
      </c>
    </row>
    <row r="1510">
      <c r="A1510" t="inlineStr">
        <is>
          <t xml:space="preserve">PTP-48</t>
        </is>
      </c>
      <c r="B1510" t="inlineStr">
        <is>
          <t xml:space="preserve">Kyle Teel / Carlton Fisk</t>
        </is>
      </c>
      <c r="C1510" t="inlineStr">
        <is>
          <t xml:space="preserve">Chicago White Sox</t>
        </is>
      </c>
      <c r="D1510" t="inlineStr">
        <is>
          <t xml:space="preserve">Past to Present</t>
        </is>
      </c>
      <c r="F1510" t="str">
        <f>HYPERLINK("https://www.ebay.com/sch/i.html?_nkw=2026+Topps+Chrome+Update+Kyle+Teel+Carlton+Fisk+PTP-48&amp;mkcid=1&amp;mkrid=711-53200-19255-0&amp;siteid=0&amp;campid=5339157451&amp;toolid=10001&amp;mkevt=1&amp;customid=checklist-xlsx","Find on eBay")</f>
        <v>Find on eBay</v>
      </c>
    </row>
    <row r="1511">
      <c r="A1511" t="inlineStr">
        <is>
          <t xml:space="preserve">PTP-49</t>
        </is>
      </c>
      <c r="B1511" t="inlineStr">
        <is>
          <t xml:space="preserve">Shohei Ohtani / Sandy Koufax</t>
        </is>
      </c>
      <c r="C1511" t="inlineStr">
        <is>
          <t xml:space="preserve">Los Angeles Dodgers</t>
        </is>
      </c>
      <c r="D1511" t="inlineStr">
        <is>
          <t xml:space="preserve">Past to Present</t>
        </is>
      </c>
      <c r="F1511" t="str">
        <f>HYPERLINK("https://www.ebay.com/sch/i.html?_nkw=2026+Topps+Chrome+Update+Shohei+Ohtani+Sandy+Koufax+PTP-49&amp;mkcid=1&amp;mkrid=711-53200-19255-0&amp;siteid=0&amp;campid=5339157451&amp;toolid=10001&amp;mkevt=1&amp;customid=checklist-xlsx","Find on eBay")</f>
        <v>Find on eBay</v>
      </c>
    </row>
    <row r="1512">
      <c r="A1512" t="inlineStr">
        <is>
          <t xml:space="preserve">PTP-50</t>
        </is>
      </c>
      <c r="B1512" t="inlineStr">
        <is>
          <t xml:space="preserve">Christian Yelich / Paul Molitor</t>
        </is>
      </c>
      <c r="C1512" t="inlineStr">
        <is>
          <t xml:space="preserve">Milwaukee Brewers</t>
        </is>
      </c>
      <c r="D1512" t="inlineStr">
        <is>
          <t xml:space="preserve">Past to Present</t>
        </is>
      </c>
      <c r="F1512" t="str">
        <f>HYPERLINK("https://www.ebay.com/sch/i.html?_nkw=2026+Topps+Chrome+Update+Christian+Yelich+Paul+Molitor+PTP-50&amp;mkcid=1&amp;mkrid=711-53200-19255-0&amp;siteid=0&amp;campid=5339157451&amp;toolid=10001&amp;mkevt=1&amp;customid=checklist-xlsx","Find on eBay")</f>
        <v>Find on eBay</v>
      </c>
    </row>
    <row r="1513">
      <c r="A1513" t="inlineStr">
        <is>
          <t xml:space="preserve">P-11</t>
        </is>
      </c>
      <c r="B1513" t="inlineStr">
        <is>
          <t xml:space="preserve">Konnor Griffin</t>
        </is>
      </c>
      <c r="C1513" t="inlineStr">
        <is>
          <t xml:space="preserve">Pittsburgh Pirates</t>
        </is>
      </c>
      <c r="D1513" t="inlineStr">
        <is>
          <t xml:space="preserve">Perspectives</t>
        </is>
      </c>
      <c r="F1513" t="str">
        <f>HYPERLINK("https://www.ebay.com/sch/i.html?_nkw=2026+Topps+Chrome+Update+Konnor+Griffin+P-11&amp;mkcid=1&amp;mkrid=711-53200-19255-0&amp;siteid=0&amp;campid=5339157451&amp;toolid=10001&amp;mkevt=1&amp;customid=checklist-xlsx","Find on eBay")</f>
        <v>Find on eBay</v>
      </c>
    </row>
    <row r="1514">
      <c r="A1514" t="inlineStr">
        <is>
          <t xml:space="preserve">P-12</t>
        </is>
      </c>
      <c r="B1514" t="inlineStr">
        <is>
          <t xml:space="preserve">Kazuma Okamoto</t>
        </is>
      </c>
      <c r="C1514" t="inlineStr">
        <is>
          <t xml:space="preserve">Toronto Blue Jays</t>
        </is>
      </c>
      <c r="D1514" t="inlineStr">
        <is>
          <t xml:space="preserve">Perspectives</t>
        </is>
      </c>
      <c r="F1514" t="str">
        <f>HYPERLINK("https://www.ebay.com/sch/i.html?_nkw=2026+Topps+Chrome+Update+Kazuma+Okamoto+P-12&amp;mkcid=1&amp;mkrid=711-53200-19255-0&amp;siteid=0&amp;campid=5339157451&amp;toolid=10001&amp;mkevt=1&amp;customid=checklist-xlsx","Find on eBay")</f>
        <v>Find on eBay</v>
      </c>
    </row>
    <row r="1515">
      <c r="A1515" t="inlineStr">
        <is>
          <t xml:space="preserve">P-13</t>
        </is>
      </c>
      <c r="B1515" t="inlineStr">
        <is>
          <t xml:space="preserve">Aaron Judge</t>
        </is>
      </c>
      <c r="C1515" t="inlineStr">
        <is>
          <t xml:space="preserve">New York Yankees</t>
        </is>
      </c>
      <c r="D1515" t="inlineStr">
        <is>
          <t xml:space="preserve">Perspectives</t>
        </is>
      </c>
      <c r="F1515" t="str">
        <f>HYPERLINK("https://www.ebay.com/sch/i.html?_nkw=2026+Topps+Chrome+Update+Aaron+Judge+P-13&amp;mkcid=1&amp;mkrid=711-53200-19255-0&amp;siteid=0&amp;campid=5339157451&amp;toolid=10001&amp;mkevt=1&amp;customid=checklist-xlsx","Find on eBay")</f>
        <v>Find on eBay</v>
      </c>
    </row>
    <row r="1516">
      <c r="A1516" t="inlineStr">
        <is>
          <t xml:space="preserve">P-14</t>
        </is>
      </c>
      <c r="B1516" t="inlineStr">
        <is>
          <t xml:space="preserve">Kevin McGonigle</t>
        </is>
      </c>
      <c r="C1516" t="inlineStr">
        <is>
          <t xml:space="preserve">Detroit Tigers</t>
        </is>
      </c>
      <c r="D1516" t="inlineStr">
        <is>
          <t xml:space="preserve">Perspectives</t>
        </is>
      </c>
      <c r="F1516" t="str">
        <f>HYPERLINK("https://www.ebay.com/sch/i.html?_nkw=2026+Topps+Chrome+Update+Kevin+McGonigle+P-14&amp;mkcid=1&amp;mkrid=711-53200-19255-0&amp;siteid=0&amp;campid=5339157451&amp;toolid=10001&amp;mkevt=1&amp;customid=checklist-xlsx","Find on eBay")</f>
        <v>Find on eBay</v>
      </c>
    </row>
    <row r="1517">
      <c r="A1517" t="inlineStr">
        <is>
          <t xml:space="preserve">P-15</t>
        </is>
      </c>
      <c r="B1517" t="inlineStr">
        <is>
          <t xml:space="preserve">JJ Wetherholt</t>
        </is>
      </c>
      <c r="C1517" t="inlineStr">
        <is>
          <t xml:space="preserve">St. Louis Cardinals</t>
        </is>
      </c>
      <c r="D1517" t="inlineStr">
        <is>
          <t xml:space="preserve">Perspectives</t>
        </is>
      </c>
      <c r="F1517" t="str">
        <f>HYPERLINK("https://www.ebay.com/sch/i.html?_nkw=2026+Topps+Chrome+Update+JJ+Wetherholt+P-15&amp;mkcid=1&amp;mkrid=711-53200-19255-0&amp;siteid=0&amp;campid=5339157451&amp;toolid=10001&amp;mkevt=1&amp;customid=checklist-xlsx","Find on eBay")</f>
        <v>Find on eBay</v>
      </c>
    </row>
    <row r="1518">
      <c r="A1518" t="inlineStr">
        <is>
          <t xml:space="preserve">P-16</t>
        </is>
      </c>
      <c r="B1518" t="inlineStr">
        <is>
          <t xml:space="preserve">Carson Benge</t>
        </is>
      </c>
      <c r="C1518" t="inlineStr">
        <is>
          <t xml:space="preserve">New York Mets</t>
        </is>
      </c>
      <c r="D1518" t="inlineStr">
        <is>
          <t xml:space="preserve">Perspectives</t>
        </is>
      </c>
      <c r="F1518" t="str">
        <f>HYPERLINK("https://www.ebay.com/sch/i.html?_nkw=2026+Topps+Chrome+Update+Carson+Benge+P-16&amp;mkcid=1&amp;mkrid=711-53200-19255-0&amp;siteid=0&amp;campid=5339157451&amp;toolid=10001&amp;mkevt=1&amp;customid=checklist-xlsx","Find on eBay")</f>
        <v>Find on eBay</v>
      </c>
    </row>
    <row r="1519">
      <c r="A1519" t="inlineStr">
        <is>
          <t xml:space="preserve">P-17</t>
        </is>
      </c>
      <c r="B1519" t="inlineStr">
        <is>
          <t xml:space="preserve">Munetaka Murakami</t>
        </is>
      </c>
      <c r="C1519" t="inlineStr">
        <is>
          <t xml:space="preserve">Chicago White Sox</t>
        </is>
      </c>
      <c r="D1519" t="inlineStr">
        <is>
          <t xml:space="preserve">Perspectives</t>
        </is>
      </c>
      <c r="F1519" t="str">
        <f>HYPERLINK("https://www.ebay.com/sch/i.html?_nkw=2026+Topps+Chrome+Update+Munetaka+Murakami+P-17&amp;mkcid=1&amp;mkrid=711-53200-19255-0&amp;siteid=0&amp;campid=5339157451&amp;toolid=10001&amp;mkevt=1&amp;customid=checklist-xlsx","Find on eBay")</f>
        <v>Find on eBay</v>
      </c>
    </row>
    <row r="1520">
      <c r="A1520" t="inlineStr">
        <is>
          <t xml:space="preserve">P-18</t>
        </is>
      </c>
      <c r="B1520" t="inlineStr">
        <is>
          <t xml:space="preserve">Bobby Witt Jr.</t>
        </is>
      </c>
      <c r="C1520" t="inlineStr">
        <is>
          <t xml:space="preserve">Kansas City Royals</t>
        </is>
      </c>
      <c r="D1520" t="inlineStr">
        <is>
          <t xml:space="preserve">Perspectives</t>
        </is>
      </c>
      <c r="F1520" t="str">
        <f>HYPERLINK("https://www.ebay.com/sch/i.html?_nkw=2026+Topps+Chrome+Update+Bobby+Witt+Jr.+P-18&amp;mkcid=1&amp;mkrid=711-53200-19255-0&amp;siteid=0&amp;campid=5339157451&amp;toolid=10001&amp;mkevt=1&amp;customid=checklist-xlsx","Find on eBay")</f>
        <v>Find on eBay</v>
      </c>
    </row>
    <row r="1521">
      <c r="A1521" t="inlineStr">
        <is>
          <t xml:space="preserve">P-19</t>
        </is>
      </c>
      <c r="B1521" t="inlineStr">
        <is>
          <t xml:space="preserve">Julio Rodríguez</t>
        </is>
      </c>
      <c r="C1521" t="inlineStr">
        <is>
          <t xml:space="preserve">Seattle Mariners</t>
        </is>
      </c>
      <c r="D1521" t="inlineStr">
        <is>
          <t xml:space="preserve">Perspectives</t>
        </is>
      </c>
      <c r="F1521" t="str">
        <f>HYPERLINK("https://www.ebay.com/sch/i.html?_nkw=2026+Topps+Chrome+Update+Julio+Rodr%C3%ADguez+P-19&amp;mkcid=1&amp;mkrid=711-53200-19255-0&amp;siteid=0&amp;campid=5339157451&amp;toolid=10001&amp;mkevt=1&amp;customid=checklist-xlsx","Find on eBay")</f>
        <v>Find on eBay</v>
      </c>
    </row>
    <row r="1522">
      <c r="A1522" t="inlineStr">
        <is>
          <t xml:space="preserve">P-20</t>
        </is>
      </c>
      <c r="B1522" t="inlineStr">
        <is>
          <t xml:space="preserve">Shohei Ohtani</t>
        </is>
      </c>
      <c r="C1522" t="inlineStr">
        <is>
          <t xml:space="preserve">Los Angeles Dodgers</t>
        </is>
      </c>
      <c r="D1522" t="inlineStr">
        <is>
          <t xml:space="preserve">Perspectives</t>
        </is>
      </c>
      <c r="F1522" t="str">
        <f>HYPERLINK("https://www.ebay.com/sch/i.html?_nkw=2026+Topps+Chrome+Update+Shohei+Ohtani+P-20&amp;mkcid=1&amp;mkrid=711-53200-19255-0&amp;siteid=0&amp;campid=5339157451&amp;toolid=10001&amp;mkevt=1&amp;customid=checklist-xlsx","Find on eBay")</f>
        <v>Find on eBay</v>
      </c>
    </row>
    <row r="1523">
      <c r="A1523" t="inlineStr">
        <is>
          <t xml:space="preserve">RR-21</t>
        </is>
      </c>
      <c r="B1523" t="inlineStr">
        <is>
          <t xml:space="preserve">Travis Bazzana</t>
        </is>
      </c>
      <c r="C1523" t="inlineStr">
        <is>
          <t xml:space="preserve">Cleveland Guardians</t>
        </is>
      </c>
      <c r="D1523" t="inlineStr">
        <is>
          <t xml:space="preserve">Radiating Rookies</t>
        </is>
      </c>
      <c r="F1523" t="str">
        <f>HYPERLINK("https://www.ebay.com/sch/i.html?_nkw=2026+Topps+Chrome+Update+Travis+Bazzana+RR-21&amp;mkcid=1&amp;mkrid=711-53200-19255-0&amp;siteid=0&amp;campid=5339157451&amp;toolid=10001&amp;mkevt=1&amp;customid=checklist-xlsx","Find on eBay")</f>
        <v>Find on eBay</v>
      </c>
    </row>
    <row r="1524">
      <c r="A1524" t="inlineStr">
        <is>
          <t xml:space="preserve">RR-22</t>
        </is>
      </c>
      <c r="B1524" t="inlineStr">
        <is>
          <t xml:space="preserve">Joe Mack</t>
        </is>
      </c>
      <c r="C1524" t="inlineStr">
        <is>
          <t xml:space="preserve">Miami Marlins</t>
        </is>
      </c>
      <c r="D1524" t="inlineStr">
        <is>
          <t xml:space="preserve">Radiating Rookies</t>
        </is>
      </c>
      <c r="F1524" t="str">
        <f>HYPERLINK("https://www.ebay.com/sch/i.html?_nkw=2026+Topps+Chrome+Update+Joe+Mack+RR-22&amp;mkcid=1&amp;mkrid=711-53200-19255-0&amp;siteid=0&amp;campid=5339157451&amp;toolid=10001&amp;mkevt=1&amp;customid=checklist-xlsx","Find on eBay")</f>
        <v>Find on eBay</v>
      </c>
    </row>
    <row r="1525">
      <c r="A1525" t="inlineStr">
        <is>
          <t xml:space="preserve">RR-23</t>
        </is>
      </c>
      <c r="B1525" t="inlineStr">
        <is>
          <t xml:space="preserve">Justin Crawford</t>
        </is>
      </c>
      <c r="C1525" t="inlineStr">
        <is>
          <t xml:space="preserve">Philadelphia Phillies</t>
        </is>
      </c>
      <c r="D1525" t="inlineStr">
        <is>
          <t xml:space="preserve">Radiating Rookies</t>
        </is>
      </c>
      <c r="F1525" t="str">
        <f>HYPERLINK("https://www.ebay.com/sch/i.html?_nkw=2026+Topps+Chrome+Update+Justin+Crawford+RR-23&amp;mkcid=1&amp;mkrid=711-53200-19255-0&amp;siteid=0&amp;campid=5339157451&amp;toolid=10001&amp;mkevt=1&amp;customid=checklist-xlsx","Find on eBay")</f>
        <v>Find on eBay</v>
      </c>
    </row>
    <row r="1526">
      <c r="A1526" t="inlineStr">
        <is>
          <t xml:space="preserve">RR-24</t>
        </is>
      </c>
      <c r="B1526" t="inlineStr">
        <is>
          <t xml:space="preserve">Carter Jensen</t>
        </is>
      </c>
      <c r="C1526" t="inlineStr">
        <is>
          <t xml:space="preserve">Kansas City Royals</t>
        </is>
      </c>
      <c r="D1526" t="inlineStr">
        <is>
          <t xml:space="preserve">Radiating Rookies</t>
        </is>
      </c>
      <c r="F1526" t="str">
        <f>HYPERLINK("https://www.ebay.com/sch/i.html?_nkw=2026+Topps+Chrome+Update+Carter+Jensen+RR-24&amp;mkcid=1&amp;mkrid=711-53200-19255-0&amp;siteid=0&amp;campid=5339157451&amp;toolid=10001&amp;mkevt=1&amp;customid=checklist-xlsx","Find on eBay")</f>
        <v>Find on eBay</v>
      </c>
    </row>
    <row r="1527">
      <c r="A1527" t="inlineStr">
        <is>
          <t xml:space="preserve">RR-25</t>
        </is>
      </c>
      <c r="B1527" t="inlineStr">
        <is>
          <t xml:space="preserve">Carson Williams</t>
        </is>
      </c>
      <c r="C1527" t="inlineStr">
        <is>
          <t xml:space="preserve">Tampa Bay Rays</t>
        </is>
      </c>
      <c r="D1527" t="inlineStr">
        <is>
          <t xml:space="preserve">Radiating Rookies</t>
        </is>
      </c>
      <c r="F1527" t="str">
        <f>HYPERLINK("https://www.ebay.com/sch/i.html?_nkw=2026+Topps+Chrome+Update+Carson+Williams+RR-25&amp;mkcid=1&amp;mkrid=711-53200-19255-0&amp;siteid=0&amp;campid=5339157451&amp;toolid=10001&amp;mkevt=1&amp;customid=checklist-xlsx","Find on eBay")</f>
        <v>Find on eBay</v>
      </c>
    </row>
    <row r="1528">
      <c r="A1528" t="inlineStr">
        <is>
          <t xml:space="preserve">RR-26</t>
        </is>
      </c>
      <c r="B1528" t="inlineStr">
        <is>
          <t xml:space="preserve">Cole Young</t>
        </is>
      </c>
      <c r="C1528" t="inlineStr">
        <is>
          <t xml:space="preserve">Seattle Mariners</t>
        </is>
      </c>
      <c r="D1528" t="inlineStr">
        <is>
          <t xml:space="preserve">Radiating Rookies</t>
        </is>
      </c>
      <c r="F1528" t="str">
        <f>HYPERLINK("https://www.ebay.com/sch/i.html?_nkw=2026+Topps+Chrome+Update+Cole+Young+RR-26&amp;mkcid=1&amp;mkrid=711-53200-19255-0&amp;siteid=0&amp;campid=5339157451&amp;toolid=10001&amp;mkevt=1&amp;customid=checklist-xlsx","Find on eBay")</f>
        <v>Find on eBay</v>
      </c>
    </row>
    <row r="1529">
      <c r="A1529" t="inlineStr">
        <is>
          <t xml:space="preserve">RR-27</t>
        </is>
      </c>
      <c r="B1529" t="inlineStr">
        <is>
          <t xml:space="preserve">Andrew Painter</t>
        </is>
      </c>
      <c r="C1529" t="inlineStr">
        <is>
          <t xml:space="preserve">Philadelphia Phillies</t>
        </is>
      </c>
      <c r="D1529" t="inlineStr">
        <is>
          <t xml:space="preserve">Radiating Rookies</t>
        </is>
      </c>
      <c r="F1529" t="str">
        <f>HYPERLINK("https://www.ebay.com/sch/i.html?_nkw=2026+Topps+Chrome+Update+Andrew+Painter+RR-27&amp;mkcid=1&amp;mkrid=711-53200-19255-0&amp;siteid=0&amp;campid=5339157451&amp;toolid=10001&amp;mkevt=1&amp;customid=checklist-xlsx","Find on eBay")</f>
        <v>Find on eBay</v>
      </c>
    </row>
    <row r="1530">
      <c r="A1530" t="inlineStr">
        <is>
          <t xml:space="preserve">RR-28</t>
        </is>
      </c>
      <c r="B1530" t="inlineStr">
        <is>
          <t xml:space="preserve">Konnor Griffin</t>
        </is>
      </c>
      <c r="C1530" t="inlineStr">
        <is>
          <t xml:space="preserve">Pittsburgh Pirates</t>
        </is>
      </c>
      <c r="D1530" t="inlineStr">
        <is>
          <t xml:space="preserve">Radiating Rookies</t>
        </is>
      </c>
      <c r="F1530" t="str">
        <f>HYPERLINK("https://www.ebay.com/sch/i.html?_nkw=2026+Topps+Chrome+Update+Konnor+Griffin+RR-28&amp;mkcid=1&amp;mkrid=711-53200-19255-0&amp;siteid=0&amp;campid=5339157451&amp;toolid=10001&amp;mkevt=1&amp;customid=checklist-xlsx","Find on eBay")</f>
        <v>Find on eBay</v>
      </c>
    </row>
    <row r="1531">
      <c r="A1531" t="inlineStr">
        <is>
          <t xml:space="preserve">RR-29</t>
        </is>
      </c>
      <c r="B1531" t="inlineStr">
        <is>
          <t xml:space="preserve">JR Ritchie</t>
        </is>
      </c>
      <c r="C1531" t="inlineStr">
        <is>
          <t xml:space="preserve">Atlanta Braves</t>
        </is>
      </c>
      <c r="D1531" t="inlineStr">
        <is>
          <t xml:space="preserve">Radiating Rookies</t>
        </is>
      </c>
      <c r="F1531" t="str">
        <f>HYPERLINK("https://www.ebay.com/sch/i.html?_nkw=2026+Topps+Chrome+Update+JR+Ritchie+RR-29&amp;mkcid=1&amp;mkrid=711-53200-19255-0&amp;siteid=0&amp;campid=5339157451&amp;toolid=10001&amp;mkevt=1&amp;customid=checklist-xlsx","Find on eBay")</f>
        <v>Find on eBay</v>
      </c>
    </row>
    <row r="1532">
      <c r="A1532" t="inlineStr">
        <is>
          <t xml:space="preserve">RR-30</t>
        </is>
      </c>
      <c r="B1532" t="inlineStr">
        <is>
          <t xml:space="preserve">Jose Fernandez</t>
        </is>
      </c>
      <c r="C1532" t="inlineStr">
        <is>
          <t xml:space="preserve">Arizona Diamondbacks</t>
        </is>
      </c>
      <c r="D1532" t="inlineStr">
        <is>
          <t xml:space="preserve">Radiating Rookies</t>
        </is>
      </c>
      <c r="F1532" t="str">
        <f>HYPERLINK("https://www.ebay.com/sch/i.html?_nkw=2026+Topps+Chrome+Update+Jose+Fernandez+RR-30&amp;mkcid=1&amp;mkrid=711-53200-19255-0&amp;siteid=0&amp;campid=5339157451&amp;toolid=10001&amp;mkevt=1&amp;customid=checklist-xlsx","Find on eBay")</f>
        <v>Find on eBay</v>
      </c>
    </row>
    <row r="1533">
      <c r="A1533" t="inlineStr">
        <is>
          <t xml:space="preserve">RR-31</t>
        </is>
      </c>
      <c r="B1533" t="inlineStr">
        <is>
          <t xml:space="preserve">Noah Schultz</t>
        </is>
      </c>
      <c r="C1533" t="inlineStr">
        <is>
          <t xml:space="preserve">Chicago White Sox</t>
        </is>
      </c>
      <c r="D1533" t="inlineStr">
        <is>
          <t xml:space="preserve">Radiating Rookies</t>
        </is>
      </c>
      <c r="F1533" t="str">
        <f>HYPERLINK("https://www.ebay.com/sch/i.html?_nkw=2026+Topps+Chrome+Update+Noah+Schultz+RR-31&amp;mkcid=1&amp;mkrid=711-53200-19255-0&amp;siteid=0&amp;campid=5339157451&amp;toolid=10001&amp;mkevt=1&amp;customid=checklist-xlsx","Find on eBay")</f>
        <v>Find on eBay</v>
      </c>
    </row>
    <row r="1534">
      <c r="A1534" t="inlineStr">
        <is>
          <t xml:space="preserve">RR-32</t>
        </is>
      </c>
      <c r="B1534" t="inlineStr">
        <is>
          <t xml:space="preserve">Elmer Rodríguez</t>
        </is>
      </c>
      <c r="C1534" t="inlineStr">
        <is>
          <t xml:space="preserve">New York Yankees</t>
        </is>
      </c>
      <c r="D1534" t="inlineStr">
        <is>
          <t xml:space="preserve">Radiating Rookies</t>
        </is>
      </c>
      <c r="F1534" t="str">
        <f>HYPERLINK("https://www.ebay.com/sch/i.html?_nkw=2026+Topps+Chrome+Update+Elmer+Rodr%C3%ADguez+RR-32&amp;mkcid=1&amp;mkrid=711-53200-19255-0&amp;siteid=0&amp;campid=5339157451&amp;toolid=10001&amp;mkevt=1&amp;customid=checklist-xlsx","Find on eBay")</f>
        <v>Find on eBay</v>
      </c>
    </row>
    <row r="1535">
      <c r="A1535" t="inlineStr">
        <is>
          <t xml:space="preserve">RR-33</t>
        </is>
      </c>
      <c r="B1535" t="inlineStr">
        <is>
          <t xml:space="preserve">TJ Rumfield</t>
        </is>
      </c>
      <c r="C1535" t="inlineStr">
        <is>
          <t xml:space="preserve">Colorado Rockies</t>
        </is>
      </c>
      <c r="D1535" t="inlineStr">
        <is>
          <t xml:space="preserve">Radiating Rookies</t>
        </is>
      </c>
      <c r="F1535" t="str">
        <f>HYPERLINK("https://www.ebay.com/sch/i.html?_nkw=2026+Topps+Chrome+Update+TJ+Rumfield+RR-33&amp;mkcid=1&amp;mkrid=711-53200-19255-0&amp;siteid=0&amp;campid=5339157451&amp;toolid=10001&amp;mkevt=1&amp;customid=checklist-xlsx","Find on eBay")</f>
        <v>Find on eBay</v>
      </c>
    </row>
    <row r="1536">
      <c r="A1536" t="inlineStr">
        <is>
          <t xml:space="preserve">RR-34</t>
        </is>
      </c>
      <c r="B1536" t="inlineStr">
        <is>
          <t xml:space="preserve">Jeferson Quero</t>
        </is>
      </c>
      <c r="C1536" t="inlineStr">
        <is>
          <t xml:space="preserve">Milwaukee Brewers</t>
        </is>
      </c>
      <c r="D1536" t="inlineStr">
        <is>
          <t xml:space="preserve">Radiating Rookies</t>
        </is>
      </c>
      <c r="F1536" t="str">
        <f>HYPERLINK("https://www.ebay.com/sch/i.html?_nkw=2026+Topps+Chrome+Update+Jeferson+Quero+RR-34&amp;mkcid=1&amp;mkrid=711-53200-19255-0&amp;siteid=0&amp;campid=5339157451&amp;toolid=10001&amp;mkevt=1&amp;customid=checklist-xlsx","Find on eBay")</f>
        <v>Find on eBay</v>
      </c>
    </row>
    <row r="1537">
      <c r="A1537" t="inlineStr">
        <is>
          <t xml:space="preserve">RR-35</t>
        </is>
      </c>
      <c r="B1537" t="inlineStr">
        <is>
          <t xml:space="preserve">Sung-Mun Song</t>
        </is>
      </c>
      <c r="C1537" t="inlineStr">
        <is>
          <t xml:space="preserve">San Diego Padres</t>
        </is>
      </c>
      <c r="D1537" t="inlineStr">
        <is>
          <t xml:space="preserve">Radiating Rookies</t>
        </is>
      </c>
      <c r="F1537" t="str">
        <f>HYPERLINK("https://www.ebay.com/sch/i.html?_nkw=2026+Topps+Chrome+Update+Sung-Mun+Song+RR-35&amp;mkcid=1&amp;mkrid=711-53200-19255-0&amp;siteid=0&amp;campid=5339157451&amp;toolid=10001&amp;mkevt=1&amp;customid=checklist-xlsx","Find on eBay")</f>
        <v>Find on eBay</v>
      </c>
    </row>
    <row r="1538">
      <c r="A1538" t="inlineStr">
        <is>
          <t xml:space="preserve">RR-36</t>
        </is>
      </c>
      <c r="B1538" t="inlineStr">
        <is>
          <t xml:space="preserve">Payton Tolle</t>
        </is>
      </c>
      <c r="C1538" t="inlineStr">
        <is>
          <t xml:space="preserve">Boston Red Sox</t>
        </is>
      </c>
      <c r="D1538" t="inlineStr">
        <is>
          <t xml:space="preserve">Radiating Rookies</t>
        </is>
      </c>
      <c r="F1538" t="str">
        <f>HYPERLINK("https://www.ebay.com/sch/i.html?_nkw=2026+Topps+Chrome+Update+Payton+Tolle+RR-36&amp;mkcid=1&amp;mkrid=711-53200-19255-0&amp;siteid=0&amp;campid=5339157451&amp;toolid=10001&amp;mkevt=1&amp;customid=checklist-xlsx","Find on eBay")</f>
        <v>Find on eBay</v>
      </c>
    </row>
    <row r="1539">
      <c r="A1539" t="inlineStr">
        <is>
          <t xml:space="preserve">RR-37</t>
        </is>
      </c>
      <c r="B1539" t="inlineStr">
        <is>
          <t xml:space="preserve">Brandon Valenzuela</t>
        </is>
      </c>
      <c r="C1539" t="inlineStr">
        <is>
          <t xml:space="preserve">Toronto Blue Jays</t>
        </is>
      </c>
      <c r="D1539" t="inlineStr">
        <is>
          <t xml:space="preserve">Radiating Rookies</t>
        </is>
      </c>
      <c r="F1539" t="str">
        <f>HYPERLINK("https://www.ebay.com/sch/i.html?_nkw=2026+Topps+Chrome+Update+Brandon+Valenzuela+RR-37&amp;mkcid=1&amp;mkrid=711-53200-19255-0&amp;siteid=0&amp;campid=5339157451&amp;toolid=10001&amp;mkevt=1&amp;customid=checklist-xlsx","Find on eBay")</f>
        <v>Find on eBay</v>
      </c>
    </row>
    <row r="1540">
      <c r="A1540" t="inlineStr">
        <is>
          <t xml:space="preserve">RR-38</t>
        </is>
      </c>
      <c r="B1540" t="inlineStr">
        <is>
          <t xml:space="preserve">Owen Caissie</t>
        </is>
      </c>
      <c r="C1540" t="inlineStr">
        <is>
          <t xml:space="preserve">Miami Marlins</t>
        </is>
      </c>
      <c r="D1540" t="inlineStr">
        <is>
          <t xml:space="preserve">Radiating Rookies</t>
        </is>
      </c>
      <c r="F1540" t="str">
        <f>HYPERLINK("https://www.ebay.com/sch/i.html?_nkw=2026+Topps+Chrome+Update+Owen+Caissie+RR-38&amp;mkcid=1&amp;mkrid=711-53200-19255-0&amp;siteid=0&amp;campid=5339157451&amp;toolid=10001&amp;mkevt=1&amp;customid=checklist-xlsx","Find on eBay")</f>
        <v>Find on eBay</v>
      </c>
    </row>
    <row r="1541">
      <c r="A1541" t="inlineStr">
        <is>
          <t xml:space="preserve">RR-39</t>
        </is>
      </c>
      <c r="B1541" t="inlineStr">
        <is>
          <t xml:space="preserve">Parker Messick</t>
        </is>
      </c>
      <c r="C1541" t="inlineStr">
        <is>
          <t xml:space="preserve">Cleveland Guardians</t>
        </is>
      </c>
      <c r="D1541" t="inlineStr">
        <is>
          <t xml:space="preserve">Radiating Rookies</t>
        </is>
      </c>
      <c r="F1541" t="str">
        <f>HYPERLINK("https://www.ebay.com/sch/i.html?_nkw=2026+Topps+Chrome+Update+Parker+Messick+RR-39&amp;mkcid=1&amp;mkrid=711-53200-19255-0&amp;siteid=0&amp;campid=5339157451&amp;toolid=10001&amp;mkevt=1&amp;customid=checklist-xlsx","Find on eBay")</f>
        <v>Find on eBay</v>
      </c>
    </row>
    <row r="1542">
      <c r="A1542" t="inlineStr">
        <is>
          <t xml:space="preserve">RR-40</t>
        </is>
      </c>
      <c r="B1542" t="inlineStr">
        <is>
          <t xml:space="preserve">Cam Schlittler</t>
        </is>
      </c>
      <c r="C1542" t="inlineStr">
        <is>
          <t xml:space="preserve">New York Yankees</t>
        </is>
      </c>
      <c r="D1542" t="inlineStr">
        <is>
          <t xml:space="preserve">Radiating Rookies</t>
        </is>
      </c>
      <c r="F1542" t="str">
        <f>HYPERLINK("https://www.ebay.com/sch/i.html?_nkw=2026+Topps+Chrome+Update+Cam+Schlittler+RR-40&amp;mkcid=1&amp;mkrid=711-53200-19255-0&amp;siteid=0&amp;campid=5339157451&amp;toolid=10001&amp;mkevt=1&amp;customid=checklist-xlsx","Find on eBay")</f>
        <v>Find on eBay</v>
      </c>
    </row>
    <row r="1543">
      <c r="A1543" t="inlineStr">
        <is>
          <t xml:space="preserve">RVA-26</t>
        </is>
      </c>
      <c r="B1543" t="inlineStr">
        <is>
          <t xml:space="preserve">Derek Jeter</t>
        </is>
      </c>
      <c r="C1543" t="inlineStr">
        <is>
          <t xml:space="preserve">New York Yankees</t>
        </is>
      </c>
      <c r="D1543" t="inlineStr">
        <is>
          <t xml:space="preserve">Rivalries Away</t>
        </is>
      </c>
      <c r="F1543" t="str">
        <f>HYPERLINK("https://www.ebay.com/sch/i.html?_nkw=2026+Topps+Chrome+Update+Derek+Jeter+RVA-26&amp;mkcid=1&amp;mkrid=711-53200-19255-0&amp;siteid=0&amp;campid=5339157451&amp;toolid=10001&amp;mkevt=1&amp;customid=checklist-xlsx","Find on eBay")</f>
        <v>Find on eBay</v>
      </c>
    </row>
    <row r="1544">
      <c r="A1544" t="inlineStr">
        <is>
          <t xml:space="preserve">RVA-27</t>
        </is>
      </c>
      <c r="B1544" t="inlineStr">
        <is>
          <t xml:space="preserve">Pete Crow-Armstrong</t>
        </is>
      </c>
      <c r="C1544" t="inlineStr">
        <is>
          <t xml:space="preserve">Chicago Cubs</t>
        </is>
      </c>
      <c r="D1544" t="inlineStr">
        <is>
          <t xml:space="preserve">Rivalries Away</t>
        </is>
      </c>
      <c r="F1544" t="str">
        <f>HYPERLINK("https://www.ebay.com/sch/i.html?_nkw=2026+Topps+Chrome+Update+Pete+Crow-Armstrong+RVA-27&amp;mkcid=1&amp;mkrid=711-53200-19255-0&amp;siteid=0&amp;campid=5339157451&amp;toolid=10001&amp;mkevt=1&amp;customid=checklist-xlsx","Find on eBay")</f>
        <v>Find on eBay</v>
      </c>
    </row>
    <row r="1545">
      <c r="A1545" t="inlineStr">
        <is>
          <t xml:space="preserve">RVA-28</t>
        </is>
      </c>
      <c r="B1545" t="inlineStr">
        <is>
          <t xml:space="preserve">Shohei Ohtani</t>
        </is>
      </c>
      <c r="C1545" t="inlineStr">
        <is>
          <t xml:space="preserve">Los Angeles Dodgers</t>
        </is>
      </c>
      <c r="D1545" t="inlineStr">
        <is>
          <t xml:space="preserve">Rivalries Away</t>
        </is>
      </c>
      <c r="F1545" t="str">
        <f>HYPERLINK("https://www.ebay.com/sch/i.html?_nkw=2026+Topps+Chrome+Update+Shohei+Ohtani+RVA-28&amp;mkcid=1&amp;mkrid=711-53200-19255-0&amp;siteid=0&amp;campid=5339157451&amp;toolid=10001&amp;mkevt=1&amp;customid=checklist-xlsx","Find on eBay")</f>
        <v>Find on eBay</v>
      </c>
    </row>
    <row r="1546">
      <c r="A1546" t="inlineStr">
        <is>
          <t xml:space="preserve">RVA-29</t>
        </is>
      </c>
      <c r="B1546" t="inlineStr">
        <is>
          <t xml:space="preserve">Mookie Betts</t>
        </is>
      </c>
      <c r="C1546" t="inlineStr">
        <is>
          <t xml:space="preserve">Los Angeles Dodgers</t>
        </is>
      </c>
      <c r="D1546" t="inlineStr">
        <is>
          <t xml:space="preserve">Rivalries Away</t>
        </is>
      </c>
      <c r="F1546" t="str">
        <f>HYPERLINK("https://www.ebay.com/sch/i.html?_nkw=2026+Topps+Chrome+Update+Mookie+Betts+RVA-29&amp;mkcid=1&amp;mkrid=711-53200-19255-0&amp;siteid=0&amp;campid=5339157451&amp;toolid=10001&amp;mkevt=1&amp;customid=checklist-xlsx","Find on eBay")</f>
        <v>Find on eBay</v>
      </c>
    </row>
    <row r="1547">
      <c r="A1547" t="inlineStr">
        <is>
          <t xml:space="preserve">RVA-30</t>
        </is>
      </c>
      <c r="B1547" t="inlineStr">
        <is>
          <t xml:space="preserve">Bryce Harper</t>
        </is>
      </c>
      <c r="C1547" t="inlineStr">
        <is>
          <t xml:space="preserve">Philadelphia Phillies</t>
        </is>
      </c>
      <c r="D1547" t="inlineStr">
        <is>
          <t xml:space="preserve">Rivalries Away</t>
        </is>
      </c>
      <c r="F1547" t="str">
        <f>HYPERLINK("https://www.ebay.com/sch/i.html?_nkw=2026+Topps+Chrome+Update+Bryce+Harper+RVA-30&amp;mkcid=1&amp;mkrid=711-53200-19255-0&amp;siteid=0&amp;campid=5339157451&amp;toolid=10001&amp;mkevt=1&amp;customid=checklist-xlsx","Find on eBay")</f>
        <v>Find on eBay</v>
      </c>
    </row>
    <row r="1548">
      <c r="A1548" t="inlineStr">
        <is>
          <t xml:space="preserve">RVA-31</t>
        </is>
      </c>
      <c r="B1548" t="inlineStr">
        <is>
          <t xml:space="preserve">Shota Imanaga</t>
        </is>
      </c>
      <c r="C1548" t="inlineStr">
        <is>
          <t xml:space="preserve">Chicago Cubs</t>
        </is>
      </c>
      <c r="D1548" t="inlineStr">
        <is>
          <t xml:space="preserve">Rivalries Away</t>
        </is>
      </c>
      <c r="F1548" t="str">
        <f>HYPERLINK("https://www.ebay.com/sch/i.html?_nkw=2026+Topps+Chrome+Update+Shota+Imanaga+RVA-31&amp;mkcid=1&amp;mkrid=711-53200-19255-0&amp;siteid=0&amp;campid=5339157451&amp;toolid=10001&amp;mkevt=1&amp;customid=checklist-xlsx","Find on eBay")</f>
        <v>Find on eBay</v>
      </c>
    </row>
    <row r="1549">
      <c r="A1549" t="inlineStr">
        <is>
          <t xml:space="preserve">RVA-32</t>
        </is>
      </c>
      <c r="B1549" t="inlineStr">
        <is>
          <t xml:space="preserve">Aaron Judge</t>
        </is>
      </c>
      <c r="C1549" t="inlineStr">
        <is>
          <t xml:space="preserve">New York Yankees</t>
        </is>
      </c>
      <c r="D1549" t="inlineStr">
        <is>
          <t xml:space="preserve">Rivalries Away</t>
        </is>
      </c>
      <c r="F1549" t="str">
        <f>HYPERLINK("https://www.ebay.com/sch/i.html?_nkw=2026+Topps+Chrome+Update+Aaron+Judge+RVA-32&amp;mkcid=1&amp;mkrid=711-53200-19255-0&amp;siteid=0&amp;campid=5339157451&amp;toolid=10001&amp;mkevt=1&amp;customid=checklist-xlsx","Find on eBay")</f>
        <v>Find on eBay</v>
      </c>
    </row>
    <row r="1550">
      <c r="A1550" t="inlineStr">
        <is>
          <t xml:space="preserve">RVA-33</t>
        </is>
      </c>
      <c r="B1550" t="inlineStr">
        <is>
          <t xml:space="preserve">Juan Soto</t>
        </is>
      </c>
      <c r="C1550" t="inlineStr">
        <is>
          <t xml:space="preserve">New York Mets</t>
        </is>
      </c>
      <c r="D1550" t="inlineStr">
        <is>
          <t xml:space="preserve">Rivalries Away</t>
        </is>
      </c>
      <c r="F1550" t="str">
        <f>HYPERLINK("https://www.ebay.com/sch/i.html?_nkw=2026+Topps+Chrome+Update+Juan+Soto+RVA-33&amp;mkcid=1&amp;mkrid=711-53200-19255-0&amp;siteid=0&amp;campid=5339157451&amp;toolid=10001&amp;mkevt=1&amp;customid=checklist-xlsx","Find on eBay")</f>
        <v>Find on eBay</v>
      </c>
    </row>
    <row r="1551">
      <c r="A1551" t="inlineStr">
        <is>
          <t xml:space="preserve">RVA-34</t>
        </is>
      </c>
      <c r="B1551" t="inlineStr">
        <is>
          <t xml:space="preserve">Jacob Misiorowski</t>
        </is>
      </c>
      <c r="C1551" t="inlineStr">
        <is>
          <t xml:space="preserve">Milwaukee Brewers</t>
        </is>
      </c>
      <c r="D1551" t="inlineStr">
        <is>
          <t xml:space="preserve">Rivalries Away</t>
        </is>
      </c>
      <c r="F1551" t="str">
        <f>HYPERLINK("https://www.ebay.com/sch/i.html?_nkw=2026+Topps+Chrome+Update+Jacob+Misiorowski+RVA-34&amp;mkcid=1&amp;mkrid=711-53200-19255-0&amp;siteid=0&amp;campid=5339157451&amp;toolid=10001&amp;mkevt=1&amp;customid=checklist-xlsx","Find on eBay")</f>
        <v>Find on eBay</v>
      </c>
    </row>
    <row r="1552">
      <c r="A1552" t="inlineStr">
        <is>
          <t xml:space="preserve">RVA-35</t>
        </is>
      </c>
      <c r="B1552" t="inlineStr">
        <is>
          <t xml:space="preserve">Roman Anthony</t>
        </is>
      </c>
      <c r="C1552" t="inlineStr">
        <is>
          <t xml:space="preserve">Boston Red Sox</t>
        </is>
      </c>
      <c r="D1552" t="inlineStr">
        <is>
          <t xml:space="preserve">Rivalries Away</t>
        </is>
      </c>
      <c r="F1552" t="str">
        <f>HYPERLINK("https://www.ebay.com/sch/i.html?_nkw=2026+Topps+Chrome+Update+Roman+Anthony+RVA-35&amp;mkcid=1&amp;mkrid=711-53200-19255-0&amp;siteid=0&amp;campid=5339157451&amp;toolid=10001&amp;mkevt=1&amp;customid=checklist-xlsx","Find on eBay")</f>
        <v>Find on eBay</v>
      </c>
    </row>
    <row r="1553">
      <c r="A1553" t="inlineStr">
        <is>
          <t xml:space="preserve">RVA-36</t>
        </is>
      </c>
      <c r="B1553" t="inlineStr">
        <is>
          <t xml:space="preserve">Travis Bazzana</t>
        </is>
      </c>
      <c r="C1553" t="inlineStr">
        <is>
          <t xml:space="preserve">Cleveland Guardians</t>
        </is>
      </c>
      <c r="D1553" t="inlineStr">
        <is>
          <t xml:space="preserve">Rivalries Away</t>
        </is>
      </c>
      <c r="F1553" t="str">
        <f>HYPERLINK("https://www.ebay.com/sch/i.html?_nkw=2026+Topps+Chrome+Update+Travis+Bazzana+RVA-36&amp;mkcid=1&amp;mkrid=711-53200-19255-0&amp;siteid=0&amp;campid=5339157451&amp;toolid=10001&amp;mkevt=1&amp;customid=checklist-xlsx","Find on eBay")</f>
        <v>Find on eBay</v>
      </c>
    </row>
    <row r="1554">
      <c r="A1554" t="inlineStr">
        <is>
          <t xml:space="preserve">RVA-37</t>
        </is>
      </c>
      <c r="B1554" t="inlineStr">
        <is>
          <t xml:space="preserve">Carlton Fisk</t>
        </is>
      </c>
      <c r="C1554" t="inlineStr">
        <is>
          <t xml:space="preserve">Boston Red Sox</t>
        </is>
      </c>
      <c r="D1554" t="inlineStr">
        <is>
          <t xml:space="preserve">Rivalries Away</t>
        </is>
      </c>
      <c r="F1554" t="str">
        <f>HYPERLINK("https://www.ebay.com/sch/i.html?_nkw=2026+Topps+Chrome+Update+Carlton+Fisk+RVA-37&amp;mkcid=1&amp;mkrid=711-53200-19255-0&amp;siteid=0&amp;campid=5339157451&amp;toolid=10001&amp;mkevt=1&amp;customid=checklist-xlsx","Find on eBay")</f>
        <v>Find on eBay</v>
      </c>
    </row>
    <row r="1555">
      <c r="A1555" t="inlineStr">
        <is>
          <t xml:space="preserve">RVA-38</t>
        </is>
      </c>
      <c r="B1555" t="inlineStr">
        <is>
          <t xml:space="preserve">Roger Clemens</t>
        </is>
      </c>
      <c r="C1555" t="inlineStr">
        <is>
          <t xml:space="preserve">New York Yankees</t>
        </is>
      </c>
      <c r="D1555" t="inlineStr">
        <is>
          <t xml:space="preserve">Rivalries Away</t>
        </is>
      </c>
      <c r="F1555" t="str">
        <f>HYPERLINK("https://www.ebay.com/sch/i.html?_nkw=2026+Topps+Chrome+Update+Roger+Clemens+RVA-38&amp;mkcid=1&amp;mkrid=711-53200-19255-0&amp;siteid=0&amp;campid=5339157451&amp;toolid=10001&amp;mkevt=1&amp;customid=checklist-xlsx","Find on eBay")</f>
        <v>Find on eBay</v>
      </c>
    </row>
    <row r="1556">
      <c r="A1556" t="inlineStr">
        <is>
          <t xml:space="preserve">RVA-39</t>
        </is>
      </c>
      <c r="B1556" t="inlineStr">
        <is>
          <t xml:space="preserve">Yordan Alvarez</t>
        </is>
      </c>
      <c r="C1556" t="inlineStr">
        <is>
          <t xml:space="preserve">Houston Astros</t>
        </is>
      </c>
      <c r="D1556" t="inlineStr">
        <is>
          <t xml:space="preserve">Rivalries Away</t>
        </is>
      </c>
      <c r="F1556" t="str">
        <f>HYPERLINK("https://www.ebay.com/sch/i.html?_nkw=2026+Topps+Chrome+Update+Yordan+Alvarez+RVA-39&amp;mkcid=1&amp;mkrid=711-53200-19255-0&amp;siteid=0&amp;campid=5339157451&amp;toolid=10001&amp;mkevt=1&amp;customid=checklist-xlsx","Find on eBay")</f>
        <v>Find on eBay</v>
      </c>
    </row>
    <row r="1557">
      <c r="A1557" t="inlineStr">
        <is>
          <t xml:space="preserve">RVA-40</t>
        </is>
      </c>
      <c r="B1557" t="inlineStr">
        <is>
          <t xml:space="preserve">Sandy Koufax</t>
        </is>
      </c>
      <c r="C1557" t="inlineStr">
        <is>
          <t xml:space="preserve">Los Angeles Dodgers</t>
        </is>
      </c>
      <c r="D1557" t="inlineStr">
        <is>
          <t xml:space="preserve">Rivalries Away</t>
        </is>
      </c>
      <c r="F1557" t="str">
        <f>HYPERLINK("https://www.ebay.com/sch/i.html?_nkw=2026+Topps+Chrome+Update+Sandy+Koufax+RVA-40&amp;mkcid=1&amp;mkrid=711-53200-19255-0&amp;siteid=0&amp;campid=5339157451&amp;toolid=10001&amp;mkevt=1&amp;customid=checklist-xlsx","Find on eBay")</f>
        <v>Find on eBay</v>
      </c>
    </row>
    <row r="1558">
      <c r="A1558" t="inlineStr">
        <is>
          <t xml:space="preserve">RVA-41</t>
        </is>
      </c>
      <c r="B1558" t="inlineStr">
        <is>
          <t xml:space="preserve">Sal Stewart</t>
        </is>
      </c>
      <c r="C1558" t="inlineStr">
        <is>
          <t xml:space="preserve">Cincinnati Reds</t>
        </is>
      </c>
      <c r="D1558" t="inlineStr">
        <is>
          <t xml:space="preserve">Rivalries Away</t>
        </is>
      </c>
      <c r="F1558" t="str">
        <f>HYPERLINK("https://www.ebay.com/sch/i.html?_nkw=2026+Topps+Chrome+Update+Sal+Stewart+RVA-41&amp;mkcid=1&amp;mkrid=711-53200-19255-0&amp;siteid=0&amp;campid=5339157451&amp;toolid=10001&amp;mkevt=1&amp;customid=checklist-xlsx","Find on eBay")</f>
        <v>Find on eBay</v>
      </c>
    </row>
    <row r="1559">
      <c r="A1559" t="inlineStr">
        <is>
          <t xml:space="preserve">RVA-42</t>
        </is>
      </c>
      <c r="B1559" t="inlineStr">
        <is>
          <t xml:space="preserve">Yogi Berra</t>
        </is>
      </c>
      <c r="C1559" t="inlineStr">
        <is>
          <t xml:space="preserve">New York Yankees</t>
        </is>
      </c>
      <c r="D1559" t="inlineStr">
        <is>
          <t xml:space="preserve">Rivalries Away</t>
        </is>
      </c>
      <c r="F1559" t="str">
        <f>HYPERLINK("https://www.ebay.com/sch/i.html?_nkw=2026+Topps+Chrome+Update+Yogi+Berra+RVA-42&amp;mkcid=1&amp;mkrid=711-53200-19255-0&amp;siteid=0&amp;campid=5339157451&amp;toolid=10001&amp;mkevt=1&amp;customid=checklist-xlsx","Find on eBay")</f>
        <v>Find on eBay</v>
      </c>
    </row>
    <row r="1560">
      <c r="A1560" t="inlineStr">
        <is>
          <t xml:space="preserve">RVA-43</t>
        </is>
      </c>
      <c r="B1560" t="inlineStr">
        <is>
          <t xml:space="preserve">Ben Rice</t>
        </is>
      </c>
      <c r="C1560" t="inlineStr">
        <is>
          <t xml:space="preserve">New York Yankees</t>
        </is>
      </c>
      <c r="D1560" t="inlineStr">
        <is>
          <t xml:space="preserve">Rivalries Away</t>
        </is>
      </c>
      <c r="F1560" t="str">
        <f>HYPERLINK("https://www.ebay.com/sch/i.html?_nkw=2026+Topps+Chrome+Update+Ben+Rice+RVA-43&amp;mkcid=1&amp;mkrid=711-53200-19255-0&amp;siteid=0&amp;campid=5339157451&amp;toolid=10001&amp;mkevt=1&amp;customid=checklist-xlsx","Find on eBay")</f>
        <v>Find on eBay</v>
      </c>
    </row>
    <row r="1561">
      <c r="A1561" t="inlineStr">
        <is>
          <t xml:space="preserve">RVA-44</t>
        </is>
      </c>
      <c r="B1561" t="inlineStr">
        <is>
          <t xml:space="preserve">Shawn Green</t>
        </is>
      </c>
      <c r="C1561" t="inlineStr">
        <is>
          <t xml:space="preserve">Toronto Blue Jays</t>
        </is>
      </c>
      <c r="D1561" t="inlineStr">
        <is>
          <t xml:space="preserve">Rivalries Away</t>
        </is>
      </c>
      <c r="F1561" t="str">
        <f>HYPERLINK("https://www.ebay.com/sch/i.html?_nkw=2026+Topps+Chrome+Update+Shawn+Green+RVA-44&amp;mkcid=1&amp;mkrid=711-53200-19255-0&amp;siteid=0&amp;campid=5339157451&amp;toolid=10001&amp;mkevt=1&amp;customid=checklist-xlsx","Find on eBay")</f>
        <v>Find on eBay</v>
      </c>
    </row>
    <row r="1562">
      <c r="A1562" t="inlineStr">
        <is>
          <t xml:space="preserve">RVA-45</t>
        </is>
      </c>
      <c r="B1562" t="inlineStr">
        <is>
          <t xml:space="preserve">Tony Gwynn</t>
        </is>
      </c>
      <c r="C1562" t="inlineStr">
        <is>
          <t xml:space="preserve">San Diego Padres</t>
        </is>
      </c>
      <c r="D1562" t="inlineStr">
        <is>
          <t xml:space="preserve">Rivalries Away</t>
        </is>
      </c>
      <c r="F1562" t="str">
        <f>HYPERLINK("https://www.ebay.com/sch/i.html?_nkw=2026+Topps+Chrome+Update+Tony+Gwynn+RVA-45&amp;mkcid=1&amp;mkrid=711-53200-19255-0&amp;siteid=0&amp;campid=5339157451&amp;toolid=10001&amp;mkevt=1&amp;customid=checklist-xlsx","Find on eBay")</f>
        <v>Find on eBay</v>
      </c>
    </row>
    <row r="1563">
      <c r="A1563" t="inlineStr">
        <is>
          <t xml:space="preserve">RVA-46</t>
        </is>
      </c>
      <c r="B1563" t="inlineStr">
        <is>
          <t xml:space="preserve">Mike Schmidt</t>
        </is>
      </c>
      <c r="C1563" t="inlineStr">
        <is>
          <t xml:space="preserve">Philadelphia Phillies</t>
        </is>
      </c>
      <c r="D1563" t="inlineStr">
        <is>
          <t xml:space="preserve">Rivalries Away</t>
        </is>
      </c>
      <c r="F1563" t="str">
        <f>HYPERLINK("https://www.ebay.com/sch/i.html?_nkw=2026+Topps+Chrome+Update+Mike+Schmidt+RVA-46&amp;mkcid=1&amp;mkrid=711-53200-19255-0&amp;siteid=0&amp;campid=5339157451&amp;toolid=10001&amp;mkevt=1&amp;customid=checklist-xlsx","Find on eBay")</f>
        <v>Find on eBay</v>
      </c>
    </row>
    <row r="1564">
      <c r="A1564" t="inlineStr">
        <is>
          <t xml:space="preserve">RVA-47</t>
        </is>
      </c>
      <c r="B1564" t="inlineStr">
        <is>
          <t xml:space="preserve">Hideki Matsui</t>
        </is>
      </c>
      <c r="C1564" t="inlineStr">
        <is>
          <t xml:space="preserve">New York Yankees</t>
        </is>
      </c>
      <c r="D1564" t="inlineStr">
        <is>
          <t xml:space="preserve">Rivalries Away</t>
        </is>
      </c>
      <c r="F1564" t="str">
        <f>HYPERLINK("https://www.ebay.com/sch/i.html?_nkw=2026+Topps+Chrome+Update+Hideki+Matsui+RVA-47&amp;mkcid=1&amp;mkrid=711-53200-19255-0&amp;siteid=0&amp;campid=5339157451&amp;toolid=10001&amp;mkevt=1&amp;customid=checklist-xlsx","Find on eBay")</f>
        <v>Find on eBay</v>
      </c>
    </row>
    <row r="1565">
      <c r="A1565" t="inlineStr">
        <is>
          <t xml:space="preserve">RVA-48</t>
        </is>
      </c>
      <c r="B1565" t="inlineStr">
        <is>
          <t xml:space="preserve">Mark McGwire</t>
        </is>
      </c>
      <c r="C1565" t="inlineStr">
        <is>
          <t xml:space="preserve">Oakland Athletics</t>
        </is>
      </c>
      <c r="D1565" t="inlineStr">
        <is>
          <t xml:space="preserve">Rivalries Away</t>
        </is>
      </c>
      <c r="F1565" t="str">
        <f>HYPERLINK("https://www.ebay.com/sch/i.html?_nkw=2026+Topps+Chrome+Update+Mark+McGwire+RVA-48&amp;mkcid=1&amp;mkrid=711-53200-19255-0&amp;siteid=0&amp;campid=5339157451&amp;toolid=10001&amp;mkevt=1&amp;customid=checklist-xlsx","Find on eBay")</f>
        <v>Find on eBay</v>
      </c>
    </row>
    <row r="1566">
      <c r="A1566" t="inlineStr">
        <is>
          <t xml:space="preserve">RVA-49</t>
        </is>
      </c>
      <c r="B1566" t="inlineStr">
        <is>
          <t xml:space="preserve">Cecil Fielder</t>
        </is>
      </c>
      <c r="C1566" t="inlineStr">
        <is>
          <t xml:space="preserve">Detroit Tigers</t>
        </is>
      </c>
      <c r="D1566" t="inlineStr">
        <is>
          <t xml:space="preserve">Rivalries Away</t>
        </is>
      </c>
      <c r="F1566" t="str">
        <f>HYPERLINK("https://www.ebay.com/sch/i.html?_nkw=2026+Topps+Chrome+Update+Cecil+Fielder+RVA-49&amp;mkcid=1&amp;mkrid=711-53200-19255-0&amp;siteid=0&amp;campid=5339157451&amp;toolid=10001&amp;mkevt=1&amp;customid=checklist-xlsx","Find on eBay")</f>
        <v>Find on eBay</v>
      </c>
    </row>
    <row r="1567">
      <c r="A1567" t="inlineStr">
        <is>
          <t xml:space="preserve">RVA-50</t>
        </is>
      </c>
      <c r="B1567" t="inlineStr">
        <is>
          <t xml:space="preserve">Steve Garvey</t>
        </is>
      </c>
      <c r="C1567" t="inlineStr">
        <is>
          <t xml:space="preserve">Los Angeles Dodgers</t>
        </is>
      </c>
      <c r="D1567" t="inlineStr">
        <is>
          <t xml:space="preserve">Rivalries Away</t>
        </is>
      </c>
      <c r="F1567" t="str">
        <f>HYPERLINK("https://www.ebay.com/sch/i.html?_nkw=2026+Topps+Chrome+Update+Steve+Garvey+RVA-50&amp;mkcid=1&amp;mkrid=711-53200-19255-0&amp;siteid=0&amp;campid=5339157451&amp;toolid=10001&amp;mkevt=1&amp;customid=checklist-xlsx","Find on eBay")</f>
        <v>Find on eBay</v>
      </c>
    </row>
    <row r="1568">
      <c r="A1568" t="inlineStr">
        <is>
          <t xml:space="preserve">RVH-26</t>
        </is>
      </c>
      <c r="B1568" t="inlineStr">
        <is>
          <t xml:space="preserve">Pedro Martinez</t>
        </is>
      </c>
      <c r="C1568" t="inlineStr">
        <is>
          <t xml:space="preserve">Boston Red Sox</t>
        </is>
      </c>
      <c r="D1568" t="inlineStr">
        <is>
          <t xml:space="preserve">Rivalries Home</t>
        </is>
      </c>
      <c r="F1568" t="str">
        <f>HYPERLINK("https://www.ebay.com/sch/i.html?_nkw=2026+Topps+Chrome+Update+Pedro+Martinez+RVH-26&amp;mkcid=1&amp;mkrid=711-53200-19255-0&amp;siteid=0&amp;campid=5339157451&amp;toolid=10001&amp;mkevt=1&amp;customid=checklist-xlsx","Find on eBay")</f>
        <v>Find on eBay</v>
      </c>
    </row>
    <row r="1569">
      <c r="A1569" t="inlineStr">
        <is>
          <t xml:space="preserve">RVH-27</t>
        </is>
      </c>
      <c r="B1569" t="inlineStr">
        <is>
          <t xml:space="preserve">Jordan Walker</t>
        </is>
      </c>
      <c r="C1569" t="inlineStr">
        <is>
          <t xml:space="preserve">St. Louis Cardinals</t>
        </is>
      </c>
      <c r="D1569" t="inlineStr">
        <is>
          <t xml:space="preserve">Rivalries Home</t>
        </is>
      </c>
      <c r="F1569" t="str">
        <f>HYPERLINK("https://www.ebay.com/sch/i.html?_nkw=2026+Topps+Chrome+Update+Jordan+Walker+RVH-27&amp;mkcid=1&amp;mkrid=711-53200-19255-0&amp;siteid=0&amp;campid=5339157451&amp;toolid=10001&amp;mkevt=1&amp;customid=checklist-xlsx","Find on eBay")</f>
        <v>Find on eBay</v>
      </c>
    </row>
    <row r="1570">
      <c r="A1570" t="inlineStr">
        <is>
          <t xml:space="preserve">RVH-28</t>
        </is>
      </c>
      <c r="B1570" t="inlineStr">
        <is>
          <t xml:space="preserve">Fernando Tatis Jr.</t>
        </is>
      </c>
      <c r="C1570" t="inlineStr">
        <is>
          <t xml:space="preserve">San Diego Padres</t>
        </is>
      </c>
      <c r="D1570" t="inlineStr">
        <is>
          <t xml:space="preserve">Rivalries Home</t>
        </is>
      </c>
      <c r="F1570" t="str">
        <f>HYPERLINK("https://www.ebay.com/sch/i.html?_nkw=2026+Topps+Chrome+Update+Fernando+Tatis+Jr.+RVH-28&amp;mkcid=1&amp;mkrid=711-53200-19255-0&amp;siteid=0&amp;campid=5339157451&amp;toolid=10001&amp;mkevt=1&amp;customid=checklist-xlsx","Find on eBay")</f>
        <v>Find on eBay</v>
      </c>
    </row>
    <row r="1571">
      <c r="A1571" t="inlineStr">
        <is>
          <t xml:space="preserve">RVH-29</t>
        </is>
      </c>
      <c r="B1571" t="inlineStr">
        <is>
          <t xml:space="preserve">Manny Machado</t>
        </is>
      </c>
      <c r="C1571" t="inlineStr">
        <is>
          <t xml:space="preserve">San Diego Padres</t>
        </is>
      </c>
      <c r="D1571" t="inlineStr">
        <is>
          <t xml:space="preserve">Rivalries Home</t>
        </is>
      </c>
      <c r="F1571" t="str">
        <f>HYPERLINK("https://www.ebay.com/sch/i.html?_nkw=2026+Topps+Chrome+Update+Manny+Machado+RVH-29&amp;mkcid=1&amp;mkrid=711-53200-19255-0&amp;siteid=0&amp;campid=5339157451&amp;toolid=10001&amp;mkevt=1&amp;customid=checklist-xlsx","Find on eBay")</f>
        <v>Find on eBay</v>
      </c>
    </row>
    <row r="1572">
      <c r="A1572" t="inlineStr">
        <is>
          <t xml:space="preserve">RVH-30</t>
        </is>
      </c>
      <c r="B1572" t="inlineStr">
        <is>
          <t xml:space="preserve">Paul Skenes</t>
        </is>
      </c>
      <c r="C1572" t="inlineStr">
        <is>
          <t xml:space="preserve">Pittsburgh Pirates</t>
        </is>
      </c>
      <c r="D1572" t="inlineStr">
        <is>
          <t xml:space="preserve">Rivalries Home</t>
        </is>
      </c>
      <c r="F1572" t="str">
        <f>HYPERLINK("https://www.ebay.com/sch/i.html?_nkw=2026+Topps+Chrome+Update+Paul+Skenes+RVH-30&amp;mkcid=1&amp;mkrid=711-53200-19255-0&amp;siteid=0&amp;campid=5339157451&amp;toolid=10001&amp;mkevt=1&amp;customid=checklist-xlsx","Find on eBay")</f>
        <v>Find on eBay</v>
      </c>
    </row>
    <row r="1573">
      <c r="A1573" t="inlineStr">
        <is>
          <t xml:space="preserve">RVH-31</t>
        </is>
      </c>
      <c r="B1573" t="inlineStr">
        <is>
          <t xml:space="preserve">Munetaka Murakami</t>
        </is>
      </c>
      <c r="C1573" t="inlineStr">
        <is>
          <t xml:space="preserve">Chicago White Sox</t>
        </is>
      </c>
      <c r="D1573" t="inlineStr">
        <is>
          <t xml:space="preserve">Rivalries Home</t>
        </is>
      </c>
      <c r="F1573" t="str">
        <f>HYPERLINK("https://www.ebay.com/sch/i.html?_nkw=2026+Topps+Chrome+Update+Munetaka+Murakami+RVH-31&amp;mkcid=1&amp;mkrid=711-53200-19255-0&amp;siteid=0&amp;campid=5339157451&amp;toolid=10001&amp;mkevt=1&amp;customid=checklist-xlsx","Find on eBay")</f>
        <v>Find on eBay</v>
      </c>
    </row>
    <row r="1574">
      <c r="A1574" t="inlineStr">
        <is>
          <t xml:space="preserve">RVH-32</t>
        </is>
      </c>
      <c r="B1574" t="inlineStr">
        <is>
          <t xml:space="preserve">Juan Soto</t>
        </is>
      </c>
      <c r="C1574" t="inlineStr">
        <is>
          <t xml:space="preserve">New York Mets</t>
        </is>
      </c>
      <c r="D1574" t="inlineStr">
        <is>
          <t xml:space="preserve">Rivalries Home</t>
        </is>
      </c>
      <c r="F1574" t="str">
        <f>HYPERLINK("https://www.ebay.com/sch/i.html?_nkw=2026+Topps+Chrome+Update+Juan+Soto+RVH-32&amp;mkcid=1&amp;mkrid=711-53200-19255-0&amp;siteid=0&amp;campid=5339157451&amp;toolid=10001&amp;mkevt=1&amp;customid=checklist-xlsx","Find on eBay")</f>
        <v>Find on eBay</v>
      </c>
    </row>
    <row r="1575">
      <c r="A1575" t="inlineStr">
        <is>
          <t xml:space="preserve">RVH-33</t>
        </is>
      </c>
      <c r="B1575" t="inlineStr">
        <is>
          <t xml:space="preserve">Ronald Acuña Jr.</t>
        </is>
      </c>
      <c r="C1575" t="inlineStr">
        <is>
          <t xml:space="preserve">Atlanta Braves</t>
        </is>
      </c>
      <c r="D1575" t="inlineStr">
        <is>
          <t xml:space="preserve">Rivalries Home</t>
        </is>
      </c>
      <c r="F1575" t="str">
        <f>HYPERLINK("https://www.ebay.com/sch/i.html?_nkw=2026+Topps+Chrome+Update+Ronald+Acu%C3%B1a+Jr.+RVH-33&amp;mkcid=1&amp;mkrid=711-53200-19255-0&amp;siteid=0&amp;campid=5339157451&amp;toolid=10001&amp;mkevt=1&amp;customid=checklist-xlsx","Find on eBay")</f>
        <v>Find on eBay</v>
      </c>
    </row>
    <row r="1576">
      <c r="A1576" t="inlineStr">
        <is>
          <t xml:space="preserve">RVH-34</t>
        </is>
      </c>
      <c r="B1576" t="inlineStr">
        <is>
          <t xml:space="preserve">JJ Wetherholt</t>
        </is>
      </c>
      <c r="C1576" t="inlineStr">
        <is>
          <t xml:space="preserve">St. Louis Cardinals</t>
        </is>
      </c>
      <c r="D1576" t="inlineStr">
        <is>
          <t xml:space="preserve">Rivalries Home</t>
        </is>
      </c>
      <c r="F1576" t="str">
        <f>HYPERLINK("https://www.ebay.com/sch/i.html?_nkw=2026+Topps+Chrome+Update+JJ+Wetherholt+RVH-34&amp;mkcid=1&amp;mkrid=711-53200-19255-0&amp;siteid=0&amp;campid=5339157451&amp;toolid=10001&amp;mkevt=1&amp;customid=checklist-xlsx","Find on eBay")</f>
        <v>Find on eBay</v>
      </c>
    </row>
    <row r="1577">
      <c r="A1577" t="inlineStr">
        <is>
          <t xml:space="preserve">RVH-35</t>
        </is>
      </c>
      <c r="B1577" t="inlineStr">
        <is>
          <t xml:space="preserve">Cam Schlittler</t>
        </is>
      </c>
      <c r="C1577" t="inlineStr">
        <is>
          <t xml:space="preserve">New York Yankees</t>
        </is>
      </c>
      <c r="D1577" t="inlineStr">
        <is>
          <t xml:space="preserve">Rivalries Home</t>
        </is>
      </c>
      <c r="F1577" t="str">
        <f>HYPERLINK("https://www.ebay.com/sch/i.html?_nkw=2026+Topps+Chrome+Update+Cam+Schlittler+RVH-35&amp;mkcid=1&amp;mkrid=711-53200-19255-0&amp;siteid=0&amp;campid=5339157451&amp;toolid=10001&amp;mkevt=1&amp;customid=checklist-xlsx","Find on eBay")</f>
        <v>Find on eBay</v>
      </c>
    </row>
    <row r="1578">
      <c r="A1578" t="inlineStr">
        <is>
          <t xml:space="preserve">RVH-36</t>
        </is>
      </c>
      <c r="B1578" t="inlineStr">
        <is>
          <t xml:space="preserve">Kevin McGonigle</t>
        </is>
      </c>
      <c r="C1578" t="inlineStr">
        <is>
          <t xml:space="preserve">Detroit Tigers</t>
        </is>
      </c>
      <c r="D1578" t="inlineStr">
        <is>
          <t xml:space="preserve">Rivalries Home</t>
        </is>
      </c>
      <c r="F1578" t="str">
        <f>HYPERLINK("https://www.ebay.com/sch/i.html?_nkw=2026+Topps+Chrome+Update+Kevin+McGonigle+RVH-36&amp;mkcid=1&amp;mkrid=711-53200-19255-0&amp;siteid=0&amp;campid=5339157451&amp;toolid=10001&amp;mkevt=1&amp;customid=checklist-xlsx","Find on eBay")</f>
        <v>Find on eBay</v>
      </c>
    </row>
    <row r="1579">
      <c r="A1579" t="inlineStr">
        <is>
          <t xml:space="preserve">RVH-37</t>
        </is>
      </c>
      <c r="B1579" t="inlineStr">
        <is>
          <t xml:space="preserve">Lou Piniella</t>
        </is>
      </c>
      <c r="C1579" t="inlineStr">
        <is>
          <t xml:space="preserve">New York Yankees</t>
        </is>
      </c>
      <c r="D1579" t="inlineStr">
        <is>
          <t xml:space="preserve">Rivalries Home</t>
        </is>
      </c>
      <c r="F1579" t="str">
        <f>HYPERLINK("https://www.ebay.com/sch/i.html?_nkw=2026+Topps+Chrome+Update+Lou+Piniella+RVH-37&amp;mkcid=1&amp;mkrid=711-53200-19255-0&amp;siteid=0&amp;campid=5339157451&amp;toolid=10001&amp;mkevt=1&amp;customid=checklist-xlsx","Find on eBay")</f>
        <v>Find on eBay</v>
      </c>
    </row>
    <row r="1580">
      <c r="A1580" t="inlineStr">
        <is>
          <t xml:space="preserve">RVH-38</t>
        </is>
      </c>
      <c r="B1580" t="inlineStr">
        <is>
          <t xml:space="preserve">Manny Ramirez</t>
        </is>
      </c>
      <c r="C1580" t="inlineStr">
        <is>
          <t xml:space="preserve">Boston Red Sox</t>
        </is>
      </c>
      <c r="D1580" t="inlineStr">
        <is>
          <t xml:space="preserve">Rivalries Home</t>
        </is>
      </c>
      <c r="F1580" t="str">
        <f>HYPERLINK("https://www.ebay.com/sch/i.html?_nkw=2026+Topps+Chrome+Update+Manny+Ramirez+RVH-38&amp;mkcid=1&amp;mkrid=711-53200-19255-0&amp;siteid=0&amp;campid=5339157451&amp;toolid=10001&amp;mkevt=1&amp;customid=checklist-xlsx","Find on eBay")</f>
        <v>Find on eBay</v>
      </c>
    </row>
    <row r="1581">
      <c r="A1581" t="inlineStr">
        <is>
          <t xml:space="preserve">RVH-39</t>
        </is>
      </c>
      <c r="B1581" t="inlineStr">
        <is>
          <t xml:space="preserve">Corey Seager</t>
        </is>
      </c>
      <c r="C1581" t="inlineStr">
        <is>
          <t xml:space="preserve">Texas Rangers</t>
        </is>
      </c>
      <c r="D1581" t="inlineStr">
        <is>
          <t xml:space="preserve">Rivalries Home</t>
        </is>
      </c>
      <c r="F1581" t="str">
        <f>HYPERLINK("https://www.ebay.com/sch/i.html?_nkw=2026+Topps+Chrome+Update+Corey+Seager+RVH-39&amp;mkcid=1&amp;mkrid=711-53200-19255-0&amp;siteid=0&amp;campid=5339157451&amp;toolid=10001&amp;mkevt=1&amp;customid=checklist-xlsx","Find on eBay")</f>
        <v>Find on eBay</v>
      </c>
    </row>
    <row r="1582">
      <c r="A1582" t="inlineStr">
        <is>
          <t xml:space="preserve">RVH-40</t>
        </is>
      </c>
      <c r="B1582" t="inlineStr">
        <is>
          <t xml:space="preserve">Willie Mays</t>
        </is>
      </c>
      <c r="C1582" t="inlineStr">
        <is>
          <t xml:space="preserve">San Francisco Giants</t>
        </is>
      </c>
      <c r="D1582" t="inlineStr">
        <is>
          <t xml:space="preserve">Rivalries Home</t>
        </is>
      </c>
      <c r="F1582" t="str">
        <f>HYPERLINK("https://www.ebay.com/sch/i.html?_nkw=2026+Topps+Chrome+Update+Willie+Mays+RVH-40&amp;mkcid=1&amp;mkrid=711-53200-19255-0&amp;siteid=0&amp;campid=5339157451&amp;toolid=10001&amp;mkevt=1&amp;customid=checklist-xlsx","Find on eBay")</f>
        <v>Find on eBay</v>
      </c>
    </row>
    <row r="1583">
      <c r="A1583" t="inlineStr">
        <is>
          <t xml:space="preserve">RVH-41</t>
        </is>
      </c>
      <c r="B1583" t="inlineStr">
        <is>
          <t xml:space="preserve">Konnor Griffin</t>
        </is>
      </c>
      <c r="C1583" t="inlineStr">
        <is>
          <t xml:space="preserve">Pittsburgh Pirates</t>
        </is>
      </c>
      <c r="D1583" t="inlineStr">
        <is>
          <t xml:space="preserve">Rivalries Home</t>
        </is>
      </c>
      <c r="F1583" t="str">
        <f>HYPERLINK("https://www.ebay.com/sch/i.html?_nkw=2026+Topps+Chrome+Update+Konnor+Griffin+RVH-41&amp;mkcid=1&amp;mkrid=711-53200-19255-0&amp;siteid=0&amp;campid=5339157451&amp;toolid=10001&amp;mkevt=1&amp;customid=checklist-xlsx","Find on eBay")</f>
        <v>Find on eBay</v>
      </c>
    </row>
    <row r="1584">
      <c r="A1584" t="inlineStr">
        <is>
          <t xml:space="preserve">RVH-42</t>
        </is>
      </c>
      <c r="B1584" t="inlineStr">
        <is>
          <t xml:space="preserve">Johnny Mize</t>
        </is>
      </c>
      <c r="C1584" t="inlineStr">
        <is>
          <t xml:space="preserve">New York Giants</t>
        </is>
      </c>
      <c r="D1584" t="inlineStr">
        <is>
          <t xml:space="preserve">Rivalries Home</t>
        </is>
      </c>
      <c r="F1584" t="str">
        <f>HYPERLINK("https://www.ebay.com/sch/i.html?_nkw=2026+Topps+Chrome+Update+Johnny+Mize+RVH-42&amp;mkcid=1&amp;mkrid=711-53200-19255-0&amp;siteid=0&amp;campid=5339157451&amp;toolid=10001&amp;mkevt=1&amp;customid=checklist-xlsx","Find on eBay")</f>
        <v>Find on eBay</v>
      </c>
    </row>
    <row r="1585">
      <c r="A1585" t="inlineStr">
        <is>
          <t xml:space="preserve">RVH-43</t>
        </is>
      </c>
      <c r="B1585" t="inlineStr">
        <is>
          <t xml:space="preserve">Junior Caminero</t>
        </is>
      </c>
      <c r="C1585" t="inlineStr">
        <is>
          <t xml:space="preserve">Tampa Bay Rays</t>
        </is>
      </c>
      <c r="D1585" t="inlineStr">
        <is>
          <t xml:space="preserve">Rivalries Home</t>
        </is>
      </c>
      <c r="F1585" t="str">
        <f>HYPERLINK("https://www.ebay.com/sch/i.html?_nkw=2026+Topps+Chrome+Update+Junior+Caminero+RVH-43&amp;mkcid=1&amp;mkrid=711-53200-19255-0&amp;siteid=0&amp;campid=5339157451&amp;toolid=10001&amp;mkevt=1&amp;customid=checklist-xlsx","Find on eBay")</f>
        <v>Find on eBay</v>
      </c>
    </row>
    <row r="1586">
      <c r="A1586" t="inlineStr">
        <is>
          <t xml:space="preserve">RVH-44</t>
        </is>
      </c>
      <c r="B1586" t="inlineStr">
        <is>
          <t xml:space="preserve">Vladimir Guerrero</t>
        </is>
      </c>
      <c r="C1586" t="inlineStr">
        <is>
          <t xml:space="preserve">Montréal Expos</t>
        </is>
      </c>
      <c r="D1586" t="inlineStr">
        <is>
          <t xml:space="preserve">Rivalries Home</t>
        </is>
      </c>
      <c r="F1586" t="str">
        <f>HYPERLINK("https://www.ebay.com/sch/i.html?_nkw=2026+Topps+Chrome+Update+Vladimir+Guerrero+RVH-44&amp;mkcid=1&amp;mkrid=711-53200-19255-0&amp;siteid=0&amp;campid=5339157451&amp;toolid=10001&amp;mkevt=1&amp;customid=checklist-xlsx","Find on eBay")</f>
        <v>Find on eBay</v>
      </c>
    </row>
    <row r="1587">
      <c r="A1587" t="inlineStr">
        <is>
          <t xml:space="preserve">RVH-45</t>
        </is>
      </c>
      <c r="B1587" t="inlineStr">
        <is>
          <t xml:space="preserve">Greg Maddux</t>
        </is>
      </c>
      <c r="C1587" t="inlineStr">
        <is>
          <t xml:space="preserve">Atlanta Braves</t>
        </is>
      </c>
      <c r="D1587" t="inlineStr">
        <is>
          <t xml:space="preserve">Rivalries Home</t>
        </is>
      </c>
      <c r="F1587" t="str">
        <f>HYPERLINK("https://www.ebay.com/sch/i.html?_nkw=2026+Topps+Chrome+Update+Greg+Maddux+RVH-45&amp;mkcid=1&amp;mkrid=711-53200-19255-0&amp;siteid=0&amp;campid=5339157451&amp;toolid=10001&amp;mkevt=1&amp;customid=checklist-xlsx","Find on eBay")</f>
        <v>Find on eBay</v>
      </c>
    </row>
    <row r="1588">
      <c r="A1588" t="inlineStr">
        <is>
          <t xml:space="preserve">RVH-46</t>
        </is>
      </c>
      <c r="B1588" t="inlineStr">
        <is>
          <t xml:space="preserve">Joe Torre</t>
        </is>
      </c>
      <c r="C1588" t="inlineStr">
        <is>
          <t xml:space="preserve">New York Mets</t>
        </is>
      </c>
      <c r="D1588" t="inlineStr">
        <is>
          <t xml:space="preserve">Rivalries Home</t>
        </is>
      </c>
      <c r="F1588" t="str">
        <f>HYPERLINK("https://www.ebay.com/sch/i.html?_nkw=2026+Topps+Chrome+Update+Joe+Torre+RVH-46&amp;mkcid=1&amp;mkrid=711-53200-19255-0&amp;siteid=0&amp;campid=5339157451&amp;toolid=10001&amp;mkevt=1&amp;customid=checklist-xlsx","Find on eBay")</f>
        <v>Find on eBay</v>
      </c>
    </row>
    <row r="1589">
      <c r="A1589" t="inlineStr">
        <is>
          <t xml:space="preserve">RVH-47</t>
        </is>
      </c>
      <c r="B1589" t="inlineStr">
        <is>
          <t xml:space="preserve">Ichiro</t>
        </is>
      </c>
      <c r="C1589" t="inlineStr">
        <is>
          <t xml:space="preserve">Seattle Mariners</t>
        </is>
      </c>
      <c r="D1589" t="inlineStr">
        <is>
          <t xml:space="preserve">Rivalries Home</t>
        </is>
      </c>
      <c r="F1589" t="str">
        <f>HYPERLINK("https://www.ebay.com/sch/i.html?_nkw=2026+Topps+Chrome+Update+Ichiro+RVH-47&amp;mkcid=1&amp;mkrid=711-53200-19255-0&amp;siteid=0&amp;campid=5339157451&amp;toolid=10001&amp;mkevt=1&amp;customid=checklist-xlsx","Find on eBay")</f>
        <v>Find on eBay</v>
      </c>
    </row>
    <row r="1590">
      <c r="A1590" t="inlineStr">
        <is>
          <t xml:space="preserve">RVH-48</t>
        </is>
      </c>
      <c r="B1590" t="inlineStr">
        <is>
          <t xml:space="preserve">Will Clark</t>
        </is>
      </c>
      <c r="C1590" t="inlineStr">
        <is>
          <t xml:space="preserve">San Francisco Giants</t>
        </is>
      </c>
      <c r="D1590" t="inlineStr">
        <is>
          <t xml:space="preserve">Rivalries Home</t>
        </is>
      </c>
      <c r="F1590" t="str">
        <f>HYPERLINK("https://www.ebay.com/sch/i.html?_nkw=2026+Topps+Chrome+Update+Will+Clark+RVH-48&amp;mkcid=1&amp;mkrid=711-53200-19255-0&amp;siteid=0&amp;campid=5339157451&amp;toolid=10001&amp;mkevt=1&amp;customid=checklist-xlsx","Find on eBay")</f>
        <v>Find on eBay</v>
      </c>
    </row>
    <row r="1591">
      <c r="A1591" t="inlineStr">
        <is>
          <t xml:space="preserve">RVH-49</t>
        </is>
      </c>
      <c r="B1591" t="inlineStr">
        <is>
          <t xml:space="preserve">Kirby Puckett</t>
        </is>
      </c>
      <c r="C1591" t="inlineStr">
        <is>
          <t xml:space="preserve">Minnesota Twins</t>
        </is>
      </c>
      <c r="D1591" t="inlineStr">
        <is>
          <t xml:space="preserve">Rivalries Home</t>
        </is>
      </c>
      <c r="F1591" t="str">
        <f>HYPERLINK("https://www.ebay.com/sch/i.html?_nkw=2026+Topps+Chrome+Update+Kirby+Puckett+RVH-49&amp;mkcid=1&amp;mkrid=711-53200-19255-0&amp;siteid=0&amp;campid=5339157451&amp;toolid=10001&amp;mkevt=1&amp;customid=checklist-xlsx","Find on eBay")</f>
        <v>Find on eBay</v>
      </c>
    </row>
    <row r="1592">
      <c r="A1592" t="inlineStr">
        <is>
          <t xml:space="preserve">RVH-50</t>
        </is>
      </c>
      <c r="B1592" t="inlineStr">
        <is>
          <t xml:space="preserve">Johnny Bench</t>
        </is>
      </c>
      <c r="C1592" t="inlineStr">
        <is>
          <t xml:space="preserve">Cincinnati Reds</t>
        </is>
      </c>
      <c r="D1592" t="inlineStr">
        <is>
          <t xml:space="preserve">Rivalries Home</t>
        </is>
      </c>
      <c r="F1592" t="str">
        <f>HYPERLINK("https://www.ebay.com/sch/i.html?_nkw=2026+Topps+Chrome+Update+Johnny+Bench+RVH-50&amp;mkcid=1&amp;mkrid=711-53200-19255-0&amp;siteid=0&amp;campid=5339157451&amp;toolid=10001&amp;mkevt=1&amp;customid=checklist-xlsx","Find on eBay")</f>
        <v>Find on eBay</v>
      </c>
    </row>
    <row r="1593">
      <c r="A1593" t="inlineStr">
        <is>
          <t xml:space="preserve">SE-21</t>
        </is>
      </c>
      <c r="B1593" t="inlineStr">
        <is>
          <t xml:space="preserve">Aaron Judge</t>
        </is>
      </c>
      <c r="C1593" t="inlineStr">
        <is>
          <t xml:space="preserve">New York Yankees</t>
        </is>
      </c>
      <c r="D1593" t="inlineStr">
        <is>
          <t xml:space="preserve">Shadow Etch</t>
        </is>
      </c>
      <c r="F1593" t="str">
        <f>HYPERLINK("https://www.ebay.com/sch/i.html?_nkw=2026+Topps+Chrome+Update+Aaron+Judge+SE-21&amp;mkcid=1&amp;mkrid=711-53200-19255-0&amp;siteid=0&amp;campid=5339157451&amp;toolid=10001&amp;mkevt=1&amp;customid=checklist-xlsx","Find on eBay")</f>
        <v>Find on eBay</v>
      </c>
    </row>
    <row r="1594">
      <c r="A1594" t="inlineStr">
        <is>
          <t xml:space="preserve">SE-22</t>
        </is>
      </c>
      <c r="B1594" t="inlineStr">
        <is>
          <t xml:space="preserve">Paul Skenes</t>
        </is>
      </c>
      <c r="C1594" t="inlineStr">
        <is>
          <t xml:space="preserve">Pittsburgh Pirates</t>
        </is>
      </c>
      <c r="D1594" t="inlineStr">
        <is>
          <t xml:space="preserve">Shadow Etch</t>
        </is>
      </c>
      <c r="F1594" t="str">
        <f>HYPERLINK("https://www.ebay.com/sch/i.html?_nkw=2026+Topps+Chrome+Update+Paul+Skenes+SE-22&amp;mkcid=1&amp;mkrid=711-53200-19255-0&amp;siteid=0&amp;campid=5339157451&amp;toolid=10001&amp;mkevt=1&amp;customid=checklist-xlsx","Find on eBay")</f>
        <v>Find on eBay</v>
      </c>
    </row>
    <row r="1595">
      <c r="A1595" t="inlineStr">
        <is>
          <t xml:space="preserve">SE-23</t>
        </is>
      </c>
      <c r="B1595" t="inlineStr">
        <is>
          <t xml:space="preserve">Bobby Witt Jr.</t>
        </is>
      </c>
      <c r="C1595" t="inlineStr">
        <is>
          <t xml:space="preserve">Kansas City Royals</t>
        </is>
      </c>
      <c r="D1595" t="inlineStr">
        <is>
          <t xml:space="preserve">Shadow Etch</t>
        </is>
      </c>
      <c r="F1595" t="str">
        <f>HYPERLINK("https://www.ebay.com/sch/i.html?_nkw=2026+Topps+Chrome+Update+Bobby+Witt+Jr.+SE-23&amp;mkcid=1&amp;mkrid=711-53200-19255-0&amp;siteid=0&amp;campid=5339157451&amp;toolid=10001&amp;mkevt=1&amp;customid=checklist-xlsx","Find on eBay")</f>
        <v>Find on eBay</v>
      </c>
    </row>
    <row r="1596">
      <c r="A1596" t="inlineStr">
        <is>
          <t xml:space="preserve">SE-24</t>
        </is>
      </c>
      <c r="B1596" t="inlineStr">
        <is>
          <t xml:space="preserve">Freddie Freeman</t>
        </is>
      </c>
      <c r="C1596" t="inlineStr">
        <is>
          <t xml:space="preserve">Los Angeles Dodgers</t>
        </is>
      </c>
      <c r="D1596" t="inlineStr">
        <is>
          <t xml:space="preserve">Shadow Etch</t>
        </is>
      </c>
      <c r="F1596" t="str">
        <f>HYPERLINK("https://www.ebay.com/sch/i.html?_nkw=2026+Topps+Chrome+Update+Freddie+Freeman+SE-24&amp;mkcid=1&amp;mkrid=711-53200-19255-0&amp;siteid=0&amp;campid=5339157451&amp;toolid=10001&amp;mkevt=1&amp;customid=checklist-xlsx","Find on eBay")</f>
        <v>Find on eBay</v>
      </c>
    </row>
    <row r="1597">
      <c r="A1597" t="inlineStr">
        <is>
          <t xml:space="preserve">SE-25</t>
        </is>
      </c>
      <c r="B1597" t="inlineStr">
        <is>
          <t xml:space="preserve">Julio Rodríguez</t>
        </is>
      </c>
      <c r="C1597" t="inlineStr">
        <is>
          <t xml:space="preserve">Seattle Mariners</t>
        </is>
      </c>
      <c r="D1597" t="inlineStr">
        <is>
          <t xml:space="preserve">Shadow Etch</t>
        </is>
      </c>
      <c r="F1597" t="str">
        <f>HYPERLINK("https://www.ebay.com/sch/i.html?_nkw=2026+Topps+Chrome+Update+Julio+Rodr%C3%ADguez+SE-25&amp;mkcid=1&amp;mkrid=711-53200-19255-0&amp;siteid=0&amp;campid=5339157451&amp;toolid=10001&amp;mkevt=1&amp;customid=checklist-xlsx","Find on eBay")</f>
        <v>Find on eBay</v>
      </c>
    </row>
    <row r="1598">
      <c r="A1598" t="inlineStr">
        <is>
          <t xml:space="preserve">SE-26</t>
        </is>
      </c>
      <c r="B1598" t="inlineStr">
        <is>
          <t xml:space="preserve">Corbin Carroll</t>
        </is>
      </c>
      <c r="C1598" t="inlineStr">
        <is>
          <t xml:space="preserve">Arizona Diamondbacks</t>
        </is>
      </c>
      <c r="D1598" t="inlineStr">
        <is>
          <t xml:space="preserve">Shadow Etch</t>
        </is>
      </c>
      <c r="F1598" t="str">
        <f>HYPERLINK("https://www.ebay.com/sch/i.html?_nkw=2026+Topps+Chrome+Update+Corbin+Carroll+SE-26&amp;mkcid=1&amp;mkrid=711-53200-19255-0&amp;siteid=0&amp;campid=5339157451&amp;toolid=10001&amp;mkevt=1&amp;customid=checklist-xlsx","Find on eBay")</f>
        <v>Find on eBay</v>
      </c>
    </row>
    <row r="1599">
      <c r="A1599" t="inlineStr">
        <is>
          <t xml:space="preserve">SE-27</t>
        </is>
      </c>
      <c r="B1599" t="inlineStr">
        <is>
          <t xml:space="preserve">Mike Trout</t>
        </is>
      </c>
      <c r="C1599" t="inlineStr">
        <is>
          <t xml:space="preserve">Los Angeles Angels</t>
        </is>
      </c>
      <c r="D1599" t="inlineStr">
        <is>
          <t xml:space="preserve">Shadow Etch</t>
        </is>
      </c>
      <c r="F1599" t="str">
        <f>HYPERLINK("https://www.ebay.com/sch/i.html?_nkw=2026+Topps+Chrome+Update+Mike+Trout+SE-27&amp;mkcid=1&amp;mkrid=711-53200-19255-0&amp;siteid=0&amp;campid=5339157451&amp;toolid=10001&amp;mkevt=1&amp;customid=checklist-xlsx","Find on eBay")</f>
        <v>Find on eBay</v>
      </c>
    </row>
    <row r="1600">
      <c r="A1600" t="inlineStr">
        <is>
          <t xml:space="preserve">SE-28</t>
        </is>
      </c>
      <c r="B1600" t="inlineStr">
        <is>
          <t xml:space="preserve">Kyle Tucker</t>
        </is>
      </c>
      <c r="C1600" t="inlineStr">
        <is>
          <t xml:space="preserve">Los Angeles Dodgers</t>
        </is>
      </c>
      <c r="D1600" t="inlineStr">
        <is>
          <t xml:space="preserve">Shadow Etch</t>
        </is>
      </c>
      <c r="F1600" t="str">
        <f>HYPERLINK("https://www.ebay.com/sch/i.html?_nkw=2026+Topps+Chrome+Update+Kyle+Tucker+SE-28&amp;mkcid=1&amp;mkrid=711-53200-19255-0&amp;siteid=0&amp;campid=5339157451&amp;toolid=10001&amp;mkevt=1&amp;customid=checklist-xlsx","Find on eBay")</f>
        <v>Find on eBay</v>
      </c>
    </row>
    <row r="1601">
      <c r="A1601" t="inlineStr">
        <is>
          <t xml:space="preserve">SE-29</t>
        </is>
      </c>
      <c r="B1601" t="inlineStr">
        <is>
          <t xml:space="preserve">Gunnar Henderson</t>
        </is>
      </c>
      <c r="C1601" t="inlineStr">
        <is>
          <t xml:space="preserve">Baltimore Orioles</t>
        </is>
      </c>
      <c r="D1601" t="inlineStr">
        <is>
          <t xml:space="preserve">Shadow Etch</t>
        </is>
      </c>
      <c r="F1601" t="str">
        <f>HYPERLINK("https://www.ebay.com/sch/i.html?_nkw=2026+Topps+Chrome+Update+Gunnar+Henderson+SE-29&amp;mkcid=1&amp;mkrid=711-53200-19255-0&amp;siteid=0&amp;campid=5339157451&amp;toolid=10001&amp;mkevt=1&amp;customid=checklist-xlsx","Find on eBay")</f>
        <v>Find on eBay</v>
      </c>
    </row>
    <row r="1602">
      <c r="A1602" t="inlineStr">
        <is>
          <t xml:space="preserve">SE-30</t>
        </is>
      </c>
      <c r="B1602" t="inlineStr">
        <is>
          <t xml:space="preserve">Yoshinobu Yamamoto</t>
        </is>
      </c>
      <c r="C1602" t="inlineStr">
        <is>
          <t xml:space="preserve">Los Angeles Dodgers</t>
        </is>
      </c>
      <c r="D1602" t="inlineStr">
        <is>
          <t xml:space="preserve">Shadow Etch</t>
        </is>
      </c>
      <c r="F1602" t="str">
        <f>HYPERLINK("https://www.ebay.com/sch/i.html?_nkw=2026+Topps+Chrome+Update+Yoshinobu+Yamamoto+SE-30&amp;mkcid=1&amp;mkrid=711-53200-19255-0&amp;siteid=0&amp;campid=5339157451&amp;toolid=10001&amp;mkevt=1&amp;customid=checklist-xlsx","Find on eBay")</f>
        <v>Find on eBay</v>
      </c>
    </row>
    <row r="1603">
      <c r="A1603" t="inlineStr">
        <is>
          <t xml:space="preserve">SE-31</t>
        </is>
      </c>
      <c r="B1603" t="inlineStr">
        <is>
          <t xml:space="preserve">Carson Benge</t>
        </is>
      </c>
      <c r="C1603" t="inlineStr">
        <is>
          <t xml:space="preserve">New York Mets</t>
        </is>
      </c>
      <c r="D1603" t="inlineStr">
        <is>
          <t xml:space="preserve">Shadow Etch</t>
        </is>
      </c>
      <c r="F1603" t="str">
        <f>HYPERLINK("https://www.ebay.com/sch/i.html?_nkw=2026+Topps+Chrome+Update+Carson+Benge+SE-31&amp;mkcid=1&amp;mkrid=711-53200-19255-0&amp;siteid=0&amp;campid=5339157451&amp;toolid=10001&amp;mkevt=1&amp;customid=checklist-xlsx","Find on eBay")</f>
        <v>Find on eBay</v>
      </c>
    </row>
    <row r="1604">
      <c r="A1604" t="inlineStr">
        <is>
          <t xml:space="preserve">SE-32</t>
        </is>
      </c>
      <c r="B1604" t="inlineStr">
        <is>
          <t xml:space="preserve">JJ Wetherholt</t>
        </is>
      </c>
      <c r="C1604" t="inlineStr">
        <is>
          <t xml:space="preserve">St. Louis Cardinals</t>
        </is>
      </c>
      <c r="D1604" t="inlineStr">
        <is>
          <t xml:space="preserve">Shadow Etch</t>
        </is>
      </c>
      <c r="F1604" t="str">
        <f>HYPERLINK("https://www.ebay.com/sch/i.html?_nkw=2026+Topps+Chrome+Update+JJ+Wetherholt+SE-32&amp;mkcid=1&amp;mkrid=711-53200-19255-0&amp;siteid=0&amp;campid=5339157451&amp;toolid=10001&amp;mkevt=1&amp;customid=checklist-xlsx","Find on eBay")</f>
        <v>Find on eBay</v>
      </c>
    </row>
    <row r="1605">
      <c r="A1605" t="inlineStr">
        <is>
          <t xml:space="preserve">SE-33</t>
        </is>
      </c>
      <c r="B1605" t="inlineStr">
        <is>
          <t xml:space="preserve">Kevin McGonigle</t>
        </is>
      </c>
      <c r="C1605" t="inlineStr">
        <is>
          <t xml:space="preserve">Detroit Tigers</t>
        </is>
      </c>
      <c r="D1605" t="inlineStr">
        <is>
          <t xml:space="preserve">Shadow Etch</t>
        </is>
      </c>
      <c r="F1605" t="str">
        <f>HYPERLINK("https://www.ebay.com/sch/i.html?_nkw=2026+Topps+Chrome+Update+Kevin+McGonigle+SE-33&amp;mkcid=1&amp;mkrid=711-53200-19255-0&amp;siteid=0&amp;campid=5339157451&amp;toolid=10001&amp;mkevt=1&amp;customid=checklist-xlsx","Find on eBay")</f>
        <v>Find on eBay</v>
      </c>
    </row>
    <row r="1606">
      <c r="A1606" t="inlineStr">
        <is>
          <t xml:space="preserve">SE-34</t>
        </is>
      </c>
      <c r="B1606" t="inlineStr">
        <is>
          <t xml:space="preserve">Sal Stewart</t>
        </is>
      </c>
      <c r="C1606" t="inlineStr">
        <is>
          <t xml:space="preserve">Cincinnati Reds</t>
        </is>
      </c>
      <c r="D1606" t="inlineStr">
        <is>
          <t xml:space="preserve">Shadow Etch</t>
        </is>
      </c>
      <c r="F1606" t="str">
        <f>HYPERLINK("https://www.ebay.com/sch/i.html?_nkw=2026+Topps+Chrome+Update+Sal+Stewart+SE-34&amp;mkcid=1&amp;mkrid=711-53200-19255-0&amp;siteid=0&amp;campid=5339157451&amp;toolid=10001&amp;mkevt=1&amp;customid=checklist-xlsx","Find on eBay")</f>
        <v>Find on eBay</v>
      </c>
    </row>
    <row r="1607">
      <c r="A1607" t="inlineStr">
        <is>
          <t xml:space="preserve">SE-35</t>
        </is>
      </c>
      <c r="B1607" t="inlineStr">
        <is>
          <t xml:space="preserve">Colson Montgomery</t>
        </is>
      </c>
      <c r="C1607" t="inlineStr">
        <is>
          <t xml:space="preserve">Chicago White Sox</t>
        </is>
      </c>
      <c r="D1607" t="inlineStr">
        <is>
          <t xml:space="preserve">Shadow Etch</t>
        </is>
      </c>
      <c r="F1607" t="str">
        <f>HYPERLINK("https://www.ebay.com/sch/i.html?_nkw=2026+Topps+Chrome+Update+Colson+Montgomery+SE-35&amp;mkcid=1&amp;mkrid=711-53200-19255-0&amp;siteid=0&amp;campid=5339157451&amp;toolid=10001&amp;mkevt=1&amp;customid=checklist-xlsx","Find on eBay")</f>
        <v>Find on eBay</v>
      </c>
    </row>
    <row r="1608">
      <c r="A1608" t="inlineStr">
        <is>
          <t xml:space="preserve">SE-36</t>
        </is>
      </c>
      <c r="B1608" t="inlineStr">
        <is>
          <t xml:space="preserve">Konnor Griffin</t>
        </is>
      </c>
      <c r="C1608" t="inlineStr">
        <is>
          <t xml:space="preserve">Pittsburgh Pirates</t>
        </is>
      </c>
      <c r="D1608" t="inlineStr">
        <is>
          <t xml:space="preserve">Shadow Etch</t>
        </is>
      </c>
      <c r="F1608" t="str">
        <f>HYPERLINK("https://www.ebay.com/sch/i.html?_nkw=2026+Topps+Chrome+Update+Konnor+Griffin+SE-36&amp;mkcid=1&amp;mkrid=711-53200-19255-0&amp;siteid=0&amp;campid=5339157451&amp;toolid=10001&amp;mkevt=1&amp;customid=checklist-xlsx","Find on eBay")</f>
        <v>Find on eBay</v>
      </c>
    </row>
    <row r="1609">
      <c r="A1609" t="inlineStr">
        <is>
          <t xml:space="preserve">SE-37</t>
        </is>
      </c>
      <c r="B1609" t="inlineStr">
        <is>
          <t xml:space="preserve">Travis Bazzana</t>
        </is>
      </c>
      <c r="C1609" t="inlineStr">
        <is>
          <t xml:space="preserve">Cleveland Guardians</t>
        </is>
      </c>
      <c r="D1609" t="inlineStr">
        <is>
          <t xml:space="preserve">Shadow Etch</t>
        </is>
      </c>
      <c r="F1609" t="str">
        <f>HYPERLINK("https://www.ebay.com/sch/i.html?_nkw=2026+Topps+Chrome+Update+Travis+Bazzana+SE-37&amp;mkcid=1&amp;mkrid=711-53200-19255-0&amp;siteid=0&amp;campid=5339157451&amp;toolid=10001&amp;mkevt=1&amp;customid=checklist-xlsx","Find on eBay")</f>
        <v>Find on eBay</v>
      </c>
    </row>
    <row r="1610">
      <c r="A1610" t="inlineStr">
        <is>
          <t xml:space="preserve">SE-38</t>
        </is>
      </c>
      <c r="B1610" t="inlineStr">
        <is>
          <t xml:space="preserve">Bryce Eldridge</t>
        </is>
      </c>
      <c r="C1610" t="inlineStr">
        <is>
          <t xml:space="preserve">San Francisco Giants</t>
        </is>
      </c>
      <c r="D1610" t="inlineStr">
        <is>
          <t xml:space="preserve">Shadow Etch</t>
        </is>
      </c>
      <c r="F1610" t="str">
        <f>HYPERLINK("https://www.ebay.com/sch/i.html?_nkw=2026+Topps+Chrome+Update+Bryce+Eldridge+SE-38&amp;mkcid=1&amp;mkrid=711-53200-19255-0&amp;siteid=0&amp;campid=5339157451&amp;toolid=10001&amp;mkevt=1&amp;customid=checklist-xlsx","Find on eBay")</f>
        <v>Find on eBay</v>
      </c>
    </row>
    <row r="1611">
      <c r="A1611" t="inlineStr">
        <is>
          <t xml:space="preserve">SE-39</t>
        </is>
      </c>
      <c r="B1611" t="inlineStr">
        <is>
          <t xml:space="preserve">Trey Yesavage</t>
        </is>
      </c>
      <c r="C1611" t="inlineStr">
        <is>
          <t xml:space="preserve">Toronto Blue Jays</t>
        </is>
      </c>
      <c r="D1611" t="inlineStr">
        <is>
          <t xml:space="preserve">Shadow Etch</t>
        </is>
      </c>
      <c r="F1611" t="str">
        <f>HYPERLINK("https://www.ebay.com/sch/i.html?_nkw=2026+Topps+Chrome+Update+Trey+Yesavage+SE-39&amp;mkcid=1&amp;mkrid=711-53200-19255-0&amp;siteid=0&amp;campid=5339157451&amp;toolid=10001&amp;mkevt=1&amp;customid=checklist-xlsx","Find on eBay")</f>
        <v>Find on eBay</v>
      </c>
    </row>
    <row r="1612">
      <c r="A1612" t="inlineStr">
        <is>
          <t xml:space="preserve">SE-40</t>
        </is>
      </c>
      <c r="B1612" t="inlineStr">
        <is>
          <t xml:space="preserve">Bubba Chandler</t>
        </is>
      </c>
      <c r="C1612" t="inlineStr">
        <is>
          <t xml:space="preserve">Pittsburgh Pirates</t>
        </is>
      </c>
      <c r="D1612" t="inlineStr">
        <is>
          <t xml:space="preserve">Shadow Etch</t>
        </is>
      </c>
      <c r="F1612" t="str">
        <f>HYPERLINK("https://www.ebay.com/sch/i.html?_nkw=2026+Topps+Chrome+Update+Bubba+Chandler+SE-40&amp;mkcid=1&amp;mkrid=711-53200-19255-0&amp;siteid=0&amp;campid=5339157451&amp;toolid=10001&amp;mkevt=1&amp;customid=checklist-xlsx","Find on eBay")</f>
        <v>Find on eBay</v>
      </c>
    </row>
    <row r="1613">
      <c r="A1613" t="inlineStr">
        <is>
          <t xml:space="preserve">TCE-31</t>
        </is>
      </c>
      <c r="B1613" t="inlineStr">
        <is>
          <t xml:space="preserve">Jordan Walker</t>
        </is>
      </c>
      <c r="C1613" t="inlineStr">
        <is>
          <t xml:space="preserve">St. Louis Cardinals</t>
        </is>
      </c>
      <c r="D1613" t="inlineStr">
        <is>
          <t xml:space="preserve">Topps Chrome Expose</t>
        </is>
      </c>
      <c r="F1613" t="str">
        <f>HYPERLINK("https://www.ebay.com/sch/i.html?_nkw=2026+Topps+Chrome+Update+Jordan+Walker+TCE-31&amp;mkcid=1&amp;mkrid=711-53200-19255-0&amp;siteid=0&amp;campid=5339157451&amp;toolid=10001&amp;mkevt=1&amp;customid=checklist-xlsx","Find on eBay")</f>
        <v>Find on eBay</v>
      </c>
    </row>
    <row r="1614">
      <c r="A1614" t="inlineStr">
        <is>
          <t xml:space="preserve">TCE-32</t>
        </is>
      </c>
      <c r="B1614" t="inlineStr">
        <is>
          <t xml:space="preserve">James Wood</t>
        </is>
      </c>
      <c r="C1614" t="inlineStr">
        <is>
          <t xml:space="preserve">Washington Nationals</t>
        </is>
      </c>
      <c r="D1614" t="inlineStr">
        <is>
          <t xml:space="preserve">Topps Chrome Expose</t>
        </is>
      </c>
      <c r="F1614" t="str">
        <f>HYPERLINK("https://www.ebay.com/sch/i.html?_nkw=2026+Topps+Chrome+Update+James+Wood+TCE-32&amp;mkcid=1&amp;mkrid=711-53200-19255-0&amp;siteid=0&amp;campid=5339157451&amp;toolid=10001&amp;mkevt=1&amp;customid=checklist-xlsx","Find on eBay")</f>
        <v>Find on eBay</v>
      </c>
    </row>
    <row r="1615">
      <c r="A1615" t="inlineStr">
        <is>
          <t xml:space="preserve">TCE-33</t>
        </is>
      </c>
      <c r="B1615" t="inlineStr">
        <is>
          <t xml:space="preserve">Corbin Carroll</t>
        </is>
      </c>
      <c r="C1615" t="inlineStr">
        <is>
          <t xml:space="preserve">Arizona Diamondbacks</t>
        </is>
      </c>
      <c r="D1615" t="inlineStr">
        <is>
          <t xml:space="preserve">Topps Chrome Expose</t>
        </is>
      </c>
      <c r="F1615" t="str">
        <f>HYPERLINK("https://www.ebay.com/sch/i.html?_nkw=2026+Topps+Chrome+Update+Corbin+Carroll+TCE-33&amp;mkcid=1&amp;mkrid=711-53200-19255-0&amp;siteid=0&amp;campid=5339157451&amp;toolid=10001&amp;mkevt=1&amp;customid=checklist-xlsx","Find on eBay")</f>
        <v>Find on eBay</v>
      </c>
    </row>
    <row r="1616">
      <c r="A1616" t="inlineStr">
        <is>
          <t xml:space="preserve">TCE-34</t>
        </is>
      </c>
      <c r="B1616" t="inlineStr">
        <is>
          <t xml:space="preserve">Vladimir Guerrero Jr.</t>
        </is>
      </c>
      <c r="C1616" t="inlineStr">
        <is>
          <t xml:space="preserve">Toronto Blue Jays</t>
        </is>
      </c>
      <c r="D1616" t="inlineStr">
        <is>
          <t xml:space="preserve">Topps Chrome Expose</t>
        </is>
      </c>
      <c r="F1616" t="str">
        <f>HYPERLINK("https://www.ebay.com/sch/i.html?_nkw=2026+Topps+Chrome+Update+Vladimir+Guerrero+Jr.+TCE-34&amp;mkcid=1&amp;mkrid=711-53200-19255-0&amp;siteid=0&amp;campid=5339157451&amp;toolid=10001&amp;mkevt=1&amp;customid=checklist-xlsx","Find on eBay")</f>
        <v>Find on eBay</v>
      </c>
    </row>
    <row r="1617">
      <c r="A1617" t="inlineStr">
        <is>
          <t xml:space="preserve">TCE-35</t>
        </is>
      </c>
      <c r="B1617" t="inlineStr">
        <is>
          <t xml:space="preserve">Aaron Judge</t>
        </is>
      </c>
      <c r="C1617" t="inlineStr">
        <is>
          <t xml:space="preserve">New York Yankees</t>
        </is>
      </c>
      <c r="D1617" t="inlineStr">
        <is>
          <t xml:space="preserve">Topps Chrome Expose</t>
        </is>
      </c>
      <c r="F1617" t="str">
        <f>HYPERLINK("https://www.ebay.com/sch/i.html?_nkw=2026+Topps+Chrome+Update+Aaron+Judge+TCE-35&amp;mkcid=1&amp;mkrid=711-53200-19255-0&amp;siteid=0&amp;campid=5339157451&amp;toolid=10001&amp;mkevt=1&amp;customid=checklist-xlsx","Find on eBay")</f>
        <v>Find on eBay</v>
      </c>
    </row>
    <row r="1618">
      <c r="A1618" t="inlineStr">
        <is>
          <t xml:space="preserve">TCE-36</t>
        </is>
      </c>
      <c r="B1618" t="inlineStr">
        <is>
          <t xml:space="preserve">José Ramírez</t>
        </is>
      </c>
      <c r="C1618" t="inlineStr">
        <is>
          <t xml:space="preserve">Cleveland Guardians</t>
        </is>
      </c>
      <c r="D1618" t="inlineStr">
        <is>
          <t xml:space="preserve">Topps Chrome Expose</t>
        </is>
      </c>
      <c r="F1618" t="str">
        <f>HYPERLINK("https://www.ebay.com/sch/i.html?_nkw=2026+Topps+Chrome+Update+Jos%C3%A9+Ram%C3%ADrez+TCE-36&amp;mkcid=1&amp;mkrid=711-53200-19255-0&amp;siteid=0&amp;campid=5339157451&amp;toolid=10001&amp;mkevt=1&amp;customid=checklist-xlsx","Find on eBay")</f>
        <v>Find on eBay</v>
      </c>
    </row>
    <row r="1619">
      <c r="A1619" t="inlineStr">
        <is>
          <t xml:space="preserve">TCE-37</t>
        </is>
      </c>
      <c r="B1619" t="inlineStr">
        <is>
          <t xml:space="preserve">Julio Rodríguez</t>
        </is>
      </c>
      <c r="C1619" t="inlineStr">
        <is>
          <t xml:space="preserve">Seattle Mariners</t>
        </is>
      </c>
      <c r="D1619" t="inlineStr">
        <is>
          <t xml:space="preserve">Topps Chrome Expose</t>
        </is>
      </c>
      <c r="F1619" t="str">
        <f>HYPERLINK("https://www.ebay.com/sch/i.html?_nkw=2026+Topps+Chrome+Update+Julio+Rodr%C3%ADguez+TCE-37&amp;mkcid=1&amp;mkrid=711-53200-19255-0&amp;siteid=0&amp;campid=5339157451&amp;toolid=10001&amp;mkevt=1&amp;customid=checklist-xlsx","Find on eBay")</f>
        <v>Find on eBay</v>
      </c>
    </row>
    <row r="1620">
      <c r="A1620" t="inlineStr">
        <is>
          <t xml:space="preserve">TCE-38</t>
        </is>
      </c>
      <c r="B1620" t="inlineStr">
        <is>
          <t xml:space="preserve">Tarik Skubal</t>
        </is>
      </c>
      <c r="C1620" t="inlineStr">
        <is>
          <t xml:space="preserve">Detroit Tigers</t>
        </is>
      </c>
      <c r="D1620" t="inlineStr">
        <is>
          <t xml:space="preserve">Topps Chrome Expose</t>
        </is>
      </c>
      <c r="F1620" t="str">
        <f>HYPERLINK("https://www.ebay.com/sch/i.html?_nkw=2026+Topps+Chrome+Update+Tarik+Skubal+TCE-38&amp;mkcid=1&amp;mkrid=711-53200-19255-0&amp;siteid=0&amp;campid=5339157451&amp;toolid=10001&amp;mkevt=1&amp;customid=checklist-xlsx","Find on eBay")</f>
        <v>Find on eBay</v>
      </c>
    </row>
    <row r="1621">
      <c r="A1621" t="inlineStr">
        <is>
          <t xml:space="preserve">TCE-39</t>
        </is>
      </c>
      <c r="B1621" t="inlineStr">
        <is>
          <t xml:space="preserve">Juan Soto</t>
        </is>
      </c>
      <c r="C1621" t="inlineStr">
        <is>
          <t xml:space="preserve">New York Mets</t>
        </is>
      </c>
      <c r="D1621" t="inlineStr">
        <is>
          <t xml:space="preserve">Topps Chrome Expose</t>
        </is>
      </c>
      <c r="F1621" t="str">
        <f>HYPERLINK("https://www.ebay.com/sch/i.html?_nkw=2026+Topps+Chrome+Update+Juan+Soto+TCE-39&amp;mkcid=1&amp;mkrid=711-53200-19255-0&amp;siteid=0&amp;campid=5339157451&amp;toolid=10001&amp;mkevt=1&amp;customid=checklist-xlsx","Find on eBay")</f>
        <v>Find on eBay</v>
      </c>
    </row>
    <row r="1622">
      <c r="A1622" t="inlineStr">
        <is>
          <t xml:space="preserve">TCE-40</t>
        </is>
      </c>
      <c r="B1622" t="inlineStr">
        <is>
          <t xml:space="preserve">Yoshinobu Yamamoto</t>
        </is>
      </c>
      <c r="C1622" t="inlineStr">
        <is>
          <t xml:space="preserve">Los Angeles Dodgers</t>
        </is>
      </c>
      <c r="D1622" t="inlineStr">
        <is>
          <t xml:space="preserve">Topps Chrome Expose</t>
        </is>
      </c>
      <c r="F1622" t="str">
        <f>HYPERLINK("https://www.ebay.com/sch/i.html?_nkw=2026+Topps+Chrome+Update+Yoshinobu+Yamamoto+TCE-40&amp;mkcid=1&amp;mkrid=711-53200-19255-0&amp;siteid=0&amp;campid=5339157451&amp;toolid=10001&amp;mkevt=1&amp;customid=checklist-xlsx","Find on eBay")</f>
        <v>Find on eBay</v>
      </c>
    </row>
    <row r="1623">
      <c r="A1623" t="inlineStr">
        <is>
          <t xml:space="preserve">TCE-41</t>
        </is>
      </c>
      <c r="B1623" t="inlineStr">
        <is>
          <t xml:space="preserve">Nick Kurtz</t>
        </is>
      </c>
      <c r="C1623" t="inlineStr">
        <is>
          <t xml:space="preserve">Athletics</t>
        </is>
      </c>
      <c r="D1623" t="inlineStr">
        <is>
          <t xml:space="preserve">Topps Chrome Expose</t>
        </is>
      </c>
      <c r="F1623" t="str">
        <f>HYPERLINK("https://www.ebay.com/sch/i.html?_nkw=2026+Topps+Chrome+Update+Nick+Kurtz+TCE-41&amp;mkcid=1&amp;mkrid=711-53200-19255-0&amp;siteid=0&amp;campid=5339157451&amp;toolid=10001&amp;mkevt=1&amp;customid=checklist-xlsx","Find on eBay")</f>
        <v>Find on eBay</v>
      </c>
    </row>
    <row r="1624">
      <c r="A1624" t="inlineStr">
        <is>
          <t xml:space="preserve">TCE-42</t>
        </is>
      </c>
      <c r="B1624" t="inlineStr">
        <is>
          <t xml:space="preserve">Gunnar Henderson</t>
        </is>
      </c>
      <c r="C1624" t="inlineStr">
        <is>
          <t xml:space="preserve">Baltimore Orioles</t>
        </is>
      </c>
      <c r="D1624" t="inlineStr">
        <is>
          <t xml:space="preserve">Topps Chrome Expose</t>
        </is>
      </c>
      <c r="F1624" t="str">
        <f>HYPERLINK("https://www.ebay.com/sch/i.html?_nkw=2026+Topps+Chrome+Update+Gunnar+Henderson+TCE-42&amp;mkcid=1&amp;mkrid=711-53200-19255-0&amp;siteid=0&amp;campid=5339157451&amp;toolid=10001&amp;mkevt=1&amp;customid=checklist-xlsx","Find on eBay")</f>
        <v>Find on eBay</v>
      </c>
    </row>
    <row r="1625">
      <c r="A1625" t="inlineStr">
        <is>
          <t xml:space="preserve">TCE-43</t>
        </is>
      </c>
      <c r="B1625" t="inlineStr">
        <is>
          <t xml:space="preserve">Fernando Tatis Jr.</t>
        </is>
      </c>
      <c r="C1625" t="inlineStr">
        <is>
          <t xml:space="preserve">San Diego Padres</t>
        </is>
      </c>
      <c r="D1625" t="inlineStr">
        <is>
          <t xml:space="preserve">Topps Chrome Expose</t>
        </is>
      </c>
      <c r="F1625" t="str">
        <f>HYPERLINK("https://www.ebay.com/sch/i.html?_nkw=2026+Topps+Chrome+Update+Fernando+Tatis+Jr.+TCE-43&amp;mkcid=1&amp;mkrid=711-53200-19255-0&amp;siteid=0&amp;campid=5339157451&amp;toolid=10001&amp;mkevt=1&amp;customid=checklist-xlsx","Find on eBay")</f>
        <v>Find on eBay</v>
      </c>
    </row>
    <row r="1626">
      <c r="A1626" t="inlineStr">
        <is>
          <t xml:space="preserve">TCE-44</t>
        </is>
      </c>
      <c r="B1626" t="inlineStr">
        <is>
          <t xml:space="preserve">Pete Alonso</t>
        </is>
      </c>
      <c r="C1626" t="inlineStr">
        <is>
          <t xml:space="preserve">Baltimore Orioles</t>
        </is>
      </c>
      <c r="D1626" t="inlineStr">
        <is>
          <t xml:space="preserve">Topps Chrome Expose</t>
        </is>
      </c>
      <c r="F1626" t="str">
        <f>HYPERLINK("https://www.ebay.com/sch/i.html?_nkw=2026+Topps+Chrome+Update+Pete+Alonso+TCE-44&amp;mkcid=1&amp;mkrid=711-53200-19255-0&amp;siteid=0&amp;campid=5339157451&amp;toolid=10001&amp;mkevt=1&amp;customid=checklist-xlsx","Find on eBay")</f>
        <v>Find on eBay</v>
      </c>
    </row>
    <row r="1627">
      <c r="A1627" t="inlineStr">
        <is>
          <t xml:space="preserve">TCE-45</t>
        </is>
      </c>
      <c r="B1627" t="inlineStr">
        <is>
          <t xml:space="preserve">Ketel Marte</t>
        </is>
      </c>
      <c r="C1627" t="inlineStr">
        <is>
          <t xml:space="preserve">Arizona Diamondbacks</t>
        </is>
      </c>
      <c r="D1627" t="inlineStr">
        <is>
          <t xml:space="preserve">Topps Chrome Expose</t>
        </is>
      </c>
      <c r="F1627" t="str">
        <f>HYPERLINK("https://www.ebay.com/sch/i.html?_nkw=2026+Topps+Chrome+Update+Ketel+Marte+TCE-45&amp;mkcid=1&amp;mkrid=711-53200-19255-0&amp;siteid=0&amp;campid=5339157451&amp;toolid=10001&amp;mkevt=1&amp;customid=checklist-xlsx","Find on eBay")</f>
        <v>Find on eBay</v>
      </c>
    </row>
    <row r="1628">
      <c r="A1628" t="inlineStr">
        <is>
          <t xml:space="preserve">TCE-46</t>
        </is>
      </c>
      <c r="B1628" t="inlineStr">
        <is>
          <t xml:space="preserve">Kyle Tucker</t>
        </is>
      </c>
      <c r="C1628" t="inlineStr">
        <is>
          <t xml:space="preserve">Los Angeles Dodgers</t>
        </is>
      </c>
      <c r="D1628" t="inlineStr">
        <is>
          <t xml:space="preserve">Topps Chrome Expose</t>
        </is>
      </c>
      <c r="F1628" t="str">
        <f>HYPERLINK("https://www.ebay.com/sch/i.html?_nkw=2026+Topps+Chrome+Update+Kyle+Tucker+TCE-46&amp;mkcid=1&amp;mkrid=711-53200-19255-0&amp;siteid=0&amp;campid=5339157451&amp;toolid=10001&amp;mkevt=1&amp;customid=checklist-xlsx","Find on eBay")</f>
        <v>Find on eBay</v>
      </c>
    </row>
    <row r="1629">
      <c r="A1629" t="inlineStr">
        <is>
          <t xml:space="preserve">TCE-47</t>
        </is>
      </c>
      <c r="B1629" t="inlineStr">
        <is>
          <t xml:space="preserve">Jackson Merrill</t>
        </is>
      </c>
      <c r="C1629" t="inlineStr">
        <is>
          <t xml:space="preserve">San Diego Padres</t>
        </is>
      </c>
      <c r="D1629" t="inlineStr">
        <is>
          <t xml:space="preserve">Topps Chrome Expose</t>
        </is>
      </c>
      <c r="F1629" t="str">
        <f>HYPERLINK("https://www.ebay.com/sch/i.html?_nkw=2026+Topps+Chrome+Update+Jackson+Merrill+TCE-47&amp;mkcid=1&amp;mkrid=711-53200-19255-0&amp;siteid=0&amp;campid=5339157451&amp;toolid=10001&amp;mkevt=1&amp;customid=checklist-xlsx","Find on eBay")</f>
        <v>Find on eBay</v>
      </c>
    </row>
    <row r="1630">
      <c r="A1630" t="inlineStr">
        <is>
          <t xml:space="preserve">TCE-48</t>
        </is>
      </c>
      <c r="B1630" t="inlineStr">
        <is>
          <t xml:space="preserve">Ben Rice</t>
        </is>
      </c>
      <c r="C1630" t="inlineStr">
        <is>
          <t xml:space="preserve">New York Yankees</t>
        </is>
      </c>
      <c r="D1630" t="inlineStr">
        <is>
          <t xml:space="preserve">Topps Chrome Expose</t>
        </is>
      </c>
      <c r="F1630" t="str">
        <f>HYPERLINK("https://www.ebay.com/sch/i.html?_nkw=2026+Topps+Chrome+Update+Ben+Rice+TCE-48&amp;mkcid=1&amp;mkrid=711-53200-19255-0&amp;siteid=0&amp;campid=5339157451&amp;toolid=10001&amp;mkevt=1&amp;customid=checklist-xlsx","Find on eBay")</f>
        <v>Find on eBay</v>
      </c>
    </row>
    <row r="1631">
      <c r="A1631" t="inlineStr">
        <is>
          <t xml:space="preserve">TCE-49</t>
        </is>
      </c>
      <c r="B1631" t="inlineStr">
        <is>
          <t xml:space="preserve">JJ Wetherholt</t>
        </is>
      </c>
      <c r="C1631" t="inlineStr">
        <is>
          <t xml:space="preserve">St. Louis Cardinals</t>
        </is>
      </c>
      <c r="D1631" t="inlineStr">
        <is>
          <t xml:space="preserve">Topps Chrome Expose</t>
        </is>
      </c>
      <c r="F1631" t="str">
        <f>HYPERLINK("https://www.ebay.com/sch/i.html?_nkw=2026+Topps+Chrome+Update+JJ+Wetherholt+TCE-49&amp;mkcid=1&amp;mkrid=711-53200-19255-0&amp;siteid=0&amp;campid=5339157451&amp;toolid=10001&amp;mkevt=1&amp;customid=checklist-xlsx","Find on eBay")</f>
        <v>Find on eBay</v>
      </c>
    </row>
    <row r="1632">
      <c r="A1632" t="inlineStr">
        <is>
          <t xml:space="preserve">TCE-50</t>
        </is>
      </c>
      <c r="B1632" t="inlineStr">
        <is>
          <t xml:space="preserve">Justin Crawford</t>
        </is>
      </c>
      <c r="C1632" t="inlineStr">
        <is>
          <t xml:space="preserve">Philadelphia Phillies</t>
        </is>
      </c>
      <c r="D1632" t="inlineStr">
        <is>
          <t xml:space="preserve">Topps Chrome Expose</t>
        </is>
      </c>
      <c r="F1632" t="str">
        <f>HYPERLINK("https://www.ebay.com/sch/i.html?_nkw=2026+Topps+Chrome+Update+Justin+Crawford+TCE-50&amp;mkcid=1&amp;mkrid=711-53200-19255-0&amp;siteid=0&amp;campid=5339157451&amp;toolid=10001&amp;mkevt=1&amp;customid=checklist-xlsx","Find on eBay")</f>
        <v>Find on eBay</v>
      </c>
    </row>
    <row r="1633">
      <c r="A1633" t="inlineStr">
        <is>
          <t xml:space="preserve">TCE-51</t>
        </is>
      </c>
      <c r="B1633" t="inlineStr">
        <is>
          <t xml:space="preserve">Andrew Painter</t>
        </is>
      </c>
      <c r="C1633" t="inlineStr">
        <is>
          <t xml:space="preserve">Philadelphia Phillies</t>
        </is>
      </c>
      <c r="D1633" t="inlineStr">
        <is>
          <t xml:space="preserve">Topps Chrome Expose</t>
        </is>
      </c>
      <c r="F1633" t="str">
        <f>HYPERLINK("https://www.ebay.com/sch/i.html?_nkw=2026+Topps+Chrome+Update+Andrew+Painter+TCE-51&amp;mkcid=1&amp;mkrid=711-53200-19255-0&amp;siteid=0&amp;campid=5339157451&amp;toolid=10001&amp;mkevt=1&amp;customid=checklist-xlsx","Find on eBay")</f>
        <v>Find on eBay</v>
      </c>
    </row>
    <row r="1634">
      <c r="A1634" t="inlineStr">
        <is>
          <t xml:space="preserve">TCE-52</t>
        </is>
      </c>
      <c r="B1634" t="inlineStr">
        <is>
          <t xml:space="preserve">Konnor Griffin</t>
        </is>
      </c>
      <c r="C1634" t="inlineStr">
        <is>
          <t xml:space="preserve">Pittsburgh Pirates</t>
        </is>
      </c>
      <c r="D1634" t="inlineStr">
        <is>
          <t xml:space="preserve">Topps Chrome Expose</t>
        </is>
      </c>
      <c r="F1634" t="str">
        <f>HYPERLINK("https://www.ebay.com/sch/i.html?_nkw=2026+Topps+Chrome+Update+Konnor+Griffin+TCE-52&amp;mkcid=1&amp;mkrid=711-53200-19255-0&amp;siteid=0&amp;campid=5339157451&amp;toolid=10001&amp;mkevt=1&amp;customid=checklist-xlsx","Find on eBay")</f>
        <v>Find on eBay</v>
      </c>
    </row>
    <row r="1635">
      <c r="A1635" t="inlineStr">
        <is>
          <t xml:space="preserve">TCE-53</t>
        </is>
      </c>
      <c r="B1635" t="inlineStr">
        <is>
          <t xml:space="preserve">Bryce Eldridge</t>
        </is>
      </c>
      <c r="C1635" t="inlineStr">
        <is>
          <t xml:space="preserve">San Francisco Giants</t>
        </is>
      </c>
      <c r="D1635" t="inlineStr">
        <is>
          <t xml:space="preserve">Topps Chrome Expose</t>
        </is>
      </c>
      <c r="F1635" t="str">
        <f>HYPERLINK("https://www.ebay.com/sch/i.html?_nkw=2026+Topps+Chrome+Update+Bryce+Eldridge+TCE-53&amp;mkcid=1&amp;mkrid=711-53200-19255-0&amp;siteid=0&amp;campid=5339157451&amp;toolid=10001&amp;mkevt=1&amp;customid=checklist-xlsx","Find on eBay")</f>
        <v>Find on eBay</v>
      </c>
    </row>
    <row r="1636">
      <c r="A1636" t="inlineStr">
        <is>
          <t xml:space="preserve">TCE-54</t>
        </is>
      </c>
      <c r="B1636" t="inlineStr">
        <is>
          <t xml:space="preserve">Chase DeLauter</t>
        </is>
      </c>
      <c r="C1636" t="inlineStr">
        <is>
          <t xml:space="preserve">Cleveland Guardians</t>
        </is>
      </c>
      <c r="D1636" t="inlineStr">
        <is>
          <t xml:space="preserve">Topps Chrome Expose</t>
        </is>
      </c>
      <c r="F1636" t="str">
        <f>HYPERLINK("https://www.ebay.com/sch/i.html?_nkw=2026+Topps+Chrome+Update+Chase+DeLauter+TCE-54&amp;mkcid=1&amp;mkrid=711-53200-19255-0&amp;siteid=0&amp;campid=5339157451&amp;toolid=10001&amp;mkevt=1&amp;customid=checklist-xlsx","Find on eBay")</f>
        <v>Find on eBay</v>
      </c>
    </row>
    <row r="1637">
      <c r="A1637" t="inlineStr">
        <is>
          <t xml:space="preserve">TCE-55</t>
        </is>
      </c>
      <c r="B1637" t="inlineStr">
        <is>
          <t xml:space="preserve">Kyle Teel</t>
        </is>
      </c>
      <c r="C1637" t="inlineStr">
        <is>
          <t xml:space="preserve">Chicago White Sox</t>
        </is>
      </c>
      <c r="D1637" t="inlineStr">
        <is>
          <t xml:space="preserve">Topps Chrome Expose</t>
        </is>
      </c>
      <c r="F1637" t="str">
        <f>HYPERLINK("https://www.ebay.com/sch/i.html?_nkw=2026+Topps+Chrome+Update+Kyle+Teel+TCE-55&amp;mkcid=1&amp;mkrid=711-53200-19255-0&amp;siteid=0&amp;campid=5339157451&amp;toolid=10001&amp;mkevt=1&amp;customid=checklist-xlsx","Find on eBay")</f>
        <v>Find on eBay</v>
      </c>
    </row>
    <row r="1638">
      <c r="A1638" t="inlineStr">
        <is>
          <t xml:space="preserve">TCE-56</t>
        </is>
      </c>
      <c r="B1638" t="inlineStr">
        <is>
          <t xml:space="preserve">Samuel Basallo</t>
        </is>
      </c>
      <c r="C1638" t="inlineStr">
        <is>
          <t xml:space="preserve">Baltimore Orioles</t>
        </is>
      </c>
      <c r="D1638" t="inlineStr">
        <is>
          <t xml:space="preserve">Topps Chrome Expose</t>
        </is>
      </c>
      <c r="F1638" t="str">
        <f>HYPERLINK("https://www.ebay.com/sch/i.html?_nkw=2026+Topps+Chrome+Update+Samuel+Basallo+TCE-56&amp;mkcid=1&amp;mkrid=711-53200-19255-0&amp;siteid=0&amp;campid=5339157451&amp;toolid=10001&amp;mkevt=1&amp;customid=checklist-xlsx","Find on eBay")</f>
        <v>Find on eBay</v>
      </c>
    </row>
    <row r="1639">
      <c r="A1639" t="inlineStr">
        <is>
          <t xml:space="preserve">TCE-57</t>
        </is>
      </c>
      <c r="B1639" t="inlineStr">
        <is>
          <t xml:space="preserve">Noah Schultz</t>
        </is>
      </c>
      <c r="C1639" t="inlineStr">
        <is>
          <t xml:space="preserve">Chicago White Sox</t>
        </is>
      </c>
      <c r="D1639" t="inlineStr">
        <is>
          <t xml:space="preserve">Topps Chrome Expose</t>
        </is>
      </c>
      <c r="F1639" t="str">
        <f>HYPERLINK("https://www.ebay.com/sch/i.html?_nkw=2026+Topps+Chrome+Update+Noah+Schultz+TCE-57&amp;mkcid=1&amp;mkrid=711-53200-19255-0&amp;siteid=0&amp;campid=5339157451&amp;toolid=10001&amp;mkevt=1&amp;customid=checklist-xlsx","Find on eBay")</f>
        <v>Find on eBay</v>
      </c>
    </row>
    <row r="1640">
      <c r="A1640" t="inlineStr">
        <is>
          <t xml:space="preserve">TCE-58</t>
        </is>
      </c>
      <c r="B1640" t="inlineStr">
        <is>
          <t xml:space="preserve">Carson Benge</t>
        </is>
      </c>
      <c r="C1640" t="inlineStr">
        <is>
          <t xml:space="preserve">New York Mets</t>
        </is>
      </c>
      <c r="D1640" t="inlineStr">
        <is>
          <t xml:space="preserve">Topps Chrome Expose</t>
        </is>
      </c>
      <c r="F1640" t="str">
        <f>HYPERLINK("https://www.ebay.com/sch/i.html?_nkw=2026+Topps+Chrome+Update+Carson+Benge+TCE-58&amp;mkcid=1&amp;mkrid=711-53200-19255-0&amp;siteid=0&amp;campid=5339157451&amp;toolid=10001&amp;mkevt=1&amp;customid=checklist-xlsx","Find on eBay")</f>
        <v>Find on eBay</v>
      </c>
    </row>
    <row r="1641">
      <c r="A1641" t="inlineStr">
        <is>
          <t xml:space="preserve">TCE-59</t>
        </is>
      </c>
      <c r="B1641" t="inlineStr">
        <is>
          <t xml:space="preserve">Travis Bazzana</t>
        </is>
      </c>
      <c r="C1641" t="inlineStr">
        <is>
          <t xml:space="preserve">Cleveland Guardians</t>
        </is>
      </c>
      <c r="D1641" t="inlineStr">
        <is>
          <t xml:space="preserve">Topps Chrome Expose</t>
        </is>
      </c>
      <c r="F1641" t="str">
        <f>HYPERLINK("https://www.ebay.com/sch/i.html?_nkw=2026+Topps+Chrome+Update+Travis+Bazzana+TCE-59&amp;mkcid=1&amp;mkrid=711-53200-19255-0&amp;siteid=0&amp;campid=5339157451&amp;toolid=10001&amp;mkevt=1&amp;customid=checklist-xlsx","Find on eBay")</f>
        <v>Find on eBay</v>
      </c>
    </row>
    <row r="1642">
      <c r="A1642" t="inlineStr">
        <is>
          <t xml:space="preserve">TCE-60</t>
        </is>
      </c>
      <c r="B1642" t="inlineStr">
        <is>
          <t xml:space="preserve">Kevin McGonigle</t>
        </is>
      </c>
      <c r="C1642" t="inlineStr">
        <is>
          <t xml:space="preserve">Detroit Tigers</t>
        </is>
      </c>
      <c r="D1642" t="inlineStr">
        <is>
          <t xml:space="preserve">Topps Chrome Expose</t>
        </is>
      </c>
      <c r="F1642" t="str">
        <f>HYPERLINK("https://www.ebay.com/sch/i.html?_nkw=2026+Topps+Chrome+Update+Kevin+McGonigle+TCE-60&amp;mkcid=1&amp;mkrid=711-53200-19255-0&amp;siteid=0&amp;campid=5339157451&amp;toolid=10001&amp;mkevt=1&amp;customid=checklist-xlsx","Find on eBay")</f>
        <v>Find on eBay</v>
      </c>
    </row>
    <row r="1643">
      <c r="A1643" t="inlineStr">
        <is>
          <t xml:space="preserve">V-1</t>
        </is>
      </c>
      <c r="B1643" t="inlineStr">
        <is>
          <t xml:space="preserve">Jackson Holliday</t>
        </is>
      </c>
      <c r="C1643" t="inlineStr">
        <is>
          <t xml:space="preserve">Baltimore Orioles</t>
        </is>
      </c>
      <c r="D1643" t="inlineStr">
        <is>
          <t xml:space="preserve">Vibin</t>
        </is>
      </c>
      <c r="F1643" t="str">
        <f>HYPERLINK("https://www.ebay.com/sch/i.html?_nkw=2026+Topps+Chrome+Update+Jackson+Holliday+V-1&amp;mkcid=1&amp;mkrid=711-53200-19255-0&amp;siteid=0&amp;campid=5339157451&amp;toolid=10001&amp;mkevt=1&amp;customid=checklist-xlsx","Find on eBay")</f>
        <v>Find on eBay</v>
      </c>
    </row>
    <row r="1644">
      <c r="A1644" t="inlineStr">
        <is>
          <t xml:space="preserve">V-2</t>
        </is>
      </c>
      <c r="B1644" t="inlineStr">
        <is>
          <t xml:space="preserve">Jackson Chourio</t>
        </is>
      </c>
      <c r="C1644" t="inlineStr">
        <is>
          <t xml:space="preserve">Milwaukee Brewers</t>
        </is>
      </c>
      <c r="D1644" t="inlineStr">
        <is>
          <t xml:space="preserve">Vibin</t>
        </is>
      </c>
      <c r="F1644" t="str">
        <f>HYPERLINK("https://www.ebay.com/sch/i.html?_nkw=2026+Topps+Chrome+Update+Jackson+Chourio+V-2&amp;mkcid=1&amp;mkrid=711-53200-19255-0&amp;siteid=0&amp;campid=5339157451&amp;toolid=10001&amp;mkevt=1&amp;customid=checklist-xlsx","Find on eBay")</f>
        <v>Find on eBay</v>
      </c>
    </row>
    <row r="1645">
      <c r="A1645" t="inlineStr">
        <is>
          <t xml:space="preserve">V-3</t>
        </is>
      </c>
      <c r="B1645" t="inlineStr">
        <is>
          <t xml:space="preserve">Freddie Freeman</t>
        </is>
      </c>
      <c r="C1645" t="inlineStr">
        <is>
          <t xml:space="preserve">Los Angeles Dodgers</t>
        </is>
      </c>
      <c r="D1645" t="inlineStr">
        <is>
          <t xml:space="preserve">Vibin</t>
        </is>
      </c>
      <c r="F1645" t="str">
        <f>HYPERLINK("https://www.ebay.com/sch/i.html?_nkw=2026+Topps+Chrome+Update+Freddie+Freeman+V-3&amp;mkcid=1&amp;mkrid=711-53200-19255-0&amp;siteid=0&amp;campid=5339157451&amp;toolid=10001&amp;mkevt=1&amp;customid=checklist-xlsx","Find on eBay")</f>
        <v>Find on eBay</v>
      </c>
    </row>
    <row r="1646">
      <c r="A1646" t="inlineStr">
        <is>
          <t xml:space="preserve">V-4</t>
        </is>
      </c>
      <c r="B1646" t="inlineStr">
        <is>
          <t xml:space="preserve">Jackson Merrill</t>
        </is>
      </c>
      <c r="C1646" t="inlineStr">
        <is>
          <t xml:space="preserve">San Diego Padres</t>
        </is>
      </c>
      <c r="D1646" t="inlineStr">
        <is>
          <t xml:space="preserve">Vibin</t>
        </is>
      </c>
      <c r="F1646" t="str">
        <f>HYPERLINK("https://www.ebay.com/sch/i.html?_nkw=2026+Topps+Chrome+Update+Jackson+Merrill+V-4&amp;mkcid=1&amp;mkrid=711-53200-19255-0&amp;siteid=0&amp;campid=5339157451&amp;toolid=10001&amp;mkevt=1&amp;customid=checklist-xlsx","Find on eBay")</f>
        <v>Find on eBay</v>
      </c>
    </row>
    <row r="1647">
      <c r="A1647" t="inlineStr">
        <is>
          <t xml:space="preserve">V-5</t>
        </is>
      </c>
      <c r="B1647" t="inlineStr">
        <is>
          <t xml:space="preserve">Ben Rice</t>
        </is>
      </c>
      <c r="C1647" t="inlineStr">
        <is>
          <t xml:space="preserve">New York Yankees</t>
        </is>
      </c>
      <c r="D1647" t="inlineStr">
        <is>
          <t xml:space="preserve">Vibin</t>
        </is>
      </c>
      <c r="F1647" t="str">
        <f>HYPERLINK("https://www.ebay.com/sch/i.html?_nkw=2026+Topps+Chrome+Update+Ben+Rice+V-5&amp;mkcid=1&amp;mkrid=711-53200-19255-0&amp;siteid=0&amp;campid=5339157451&amp;toolid=10001&amp;mkevt=1&amp;customid=checklist-xlsx","Find on eBay")</f>
        <v>Find on eBay</v>
      </c>
    </row>
    <row r="1648">
      <c r="A1648" t="inlineStr">
        <is>
          <t xml:space="preserve">V-6</t>
        </is>
      </c>
      <c r="B1648" t="inlineStr">
        <is>
          <t xml:space="preserve">Jazz Chisholm Jr.</t>
        </is>
      </c>
      <c r="C1648" t="inlineStr">
        <is>
          <t xml:space="preserve">New York Yankees</t>
        </is>
      </c>
      <c r="D1648" t="inlineStr">
        <is>
          <t xml:space="preserve">Vibin</t>
        </is>
      </c>
      <c r="F1648" t="str">
        <f>HYPERLINK("https://www.ebay.com/sch/i.html?_nkw=2026+Topps+Chrome+Update+Jazz+Chisholm+Jr.+V-6&amp;mkcid=1&amp;mkrid=711-53200-19255-0&amp;siteid=0&amp;campid=5339157451&amp;toolid=10001&amp;mkevt=1&amp;customid=checklist-xlsx","Find on eBay")</f>
        <v>Find on eBay</v>
      </c>
    </row>
    <row r="1649">
      <c r="A1649" t="inlineStr">
        <is>
          <t xml:space="preserve">V-7</t>
        </is>
      </c>
      <c r="B1649" t="inlineStr">
        <is>
          <t xml:space="preserve">Bryce Harper</t>
        </is>
      </c>
      <c r="C1649" t="inlineStr">
        <is>
          <t xml:space="preserve">Philadelphia Phillies</t>
        </is>
      </c>
      <c r="D1649" t="inlineStr">
        <is>
          <t xml:space="preserve">Vibin</t>
        </is>
      </c>
      <c r="F1649" t="str">
        <f>HYPERLINK("https://www.ebay.com/sch/i.html?_nkw=2026+Topps+Chrome+Update+Bryce+Harper+V-7&amp;mkcid=1&amp;mkrid=711-53200-19255-0&amp;siteid=0&amp;campid=5339157451&amp;toolid=10001&amp;mkevt=1&amp;customid=checklist-xlsx","Find on eBay")</f>
        <v>Find on eBay</v>
      </c>
    </row>
    <row r="1650">
      <c r="A1650" t="inlineStr">
        <is>
          <t xml:space="preserve">V-8</t>
        </is>
      </c>
      <c r="B1650" t="inlineStr">
        <is>
          <t xml:space="preserve">Fernando Tatis Jr.</t>
        </is>
      </c>
      <c r="C1650" t="inlineStr">
        <is>
          <t xml:space="preserve">San Diego Padres</t>
        </is>
      </c>
      <c r="D1650" t="inlineStr">
        <is>
          <t xml:space="preserve">Vibin</t>
        </is>
      </c>
      <c r="F1650" t="str">
        <f>HYPERLINK("https://www.ebay.com/sch/i.html?_nkw=2026+Topps+Chrome+Update+Fernando+Tatis+Jr.+V-8&amp;mkcid=1&amp;mkrid=711-53200-19255-0&amp;siteid=0&amp;campid=5339157451&amp;toolid=10001&amp;mkevt=1&amp;customid=checklist-xlsx","Find on eBay")</f>
        <v>Find on eBay</v>
      </c>
    </row>
    <row r="1651">
      <c r="A1651" t="inlineStr">
        <is>
          <t xml:space="preserve">V-9</t>
        </is>
      </c>
      <c r="B1651" t="inlineStr">
        <is>
          <t xml:space="preserve">Mookie Betts</t>
        </is>
      </c>
      <c r="C1651" t="inlineStr">
        <is>
          <t xml:space="preserve">Los Angeles Dodgers</t>
        </is>
      </c>
      <c r="D1651" t="inlineStr">
        <is>
          <t xml:space="preserve">Vibin</t>
        </is>
      </c>
      <c r="F1651" t="str">
        <f>HYPERLINK("https://www.ebay.com/sch/i.html?_nkw=2026+Topps+Chrome+Update+Mookie+Betts+V-9&amp;mkcid=1&amp;mkrid=711-53200-19255-0&amp;siteid=0&amp;campid=5339157451&amp;toolid=10001&amp;mkevt=1&amp;customid=checklist-xlsx","Find on eBay")</f>
        <v>Find on eBay</v>
      </c>
    </row>
    <row r="1652">
      <c r="A1652" t="inlineStr">
        <is>
          <t xml:space="preserve">V-10</t>
        </is>
      </c>
      <c r="B1652" t="inlineStr">
        <is>
          <t xml:space="preserve">Lawrence Butler</t>
        </is>
      </c>
      <c r="C1652" t="inlineStr">
        <is>
          <t xml:space="preserve">Athletics</t>
        </is>
      </c>
      <c r="D1652" t="inlineStr">
        <is>
          <t xml:space="preserve">Vibin</t>
        </is>
      </c>
      <c r="F1652" t="str">
        <f>HYPERLINK("https://www.ebay.com/sch/i.html?_nkw=2026+Topps+Chrome+Update+Lawrence+Butler+V-10&amp;mkcid=1&amp;mkrid=711-53200-19255-0&amp;siteid=0&amp;campid=5339157451&amp;toolid=10001&amp;mkevt=1&amp;customid=checklist-xlsx","Find on eBay")</f>
        <v>Find on eBay</v>
      </c>
    </row>
    <row r="1653">
      <c r="A1653" t="inlineStr">
        <is>
          <t xml:space="preserve">V-11</t>
        </is>
      </c>
      <c r="B1653" t="inlineStr">
        <is>
          <t xml:space="preserve">Vladimir Guerrero Jr.</t>
        </is>
      </c>
      <c r="C1653" t="inlineStr">
        <is>
          <t xml:space="preserve">Toronto Blue Jays</t>
        </is>
      </c>
      <c r="D1653" t="inlineStr">
        <is>
          <t xml:space="preserve">Vibin</t>
        </is>
      </c>
      <c r="F1653" t="str">
        <f>HYPERLINK("https://www.ebay.com/sch/i.html?_nkw=2026+Topps+Chrome+Update+Vladimir+Guerrero+Jr.+V-11&amp;mkcid=1&amp;mkrid=711-53200-19255-0&amp;siteid=0&amp;campid=5339157451&amp;toolid=10001&amp;mkevt=1&amp;customid=checklist-xlsx","Find on eBay")</f>
        <v>Find on eBay</v>
      </c>
    </row>
    <row r="1654">
      <c r="A1654" t="inlineStr">
        <is>
          <t xml:space="preserve">V-12</t>
        </is>
      </c>
      <c r="B1654" t="inlineStr">
        <is>
          <t xml:space="preserve">Ronald Acuña Jr.</t>
        </is>
      </c>
      <c r="C1654" t="inlineStr">
        <is>
          <t xml:space="preserve">Atlanta Braves</t>
        </is>
      </c>
      <c r="D1654" t="inlineStr">
        <is>
          <t xml:space="preserve">Vibin</t>
        </is>
      </c>
      <c r="F1654" t="str">
        <f>HYPERLINK("https://www.ebay.com/sch/i.html?_nkw=2026+Topps+Chrome+Update+Ronald+Acu%C3%B1a+Jr.+V-12&amp;mkcid=1&amp;mkrid=711-53200-19255-0&amp;siteid=0&amp;campid=5339157451&amp;toolid=10001&amp;mkevt=1&amp;customid=checklist-xlsx","Find on eBay")</f>
        <v>Find on eBay</v>
      </c>
    </row>
    <row r="1655">
      <c r="A1655" t="inlineStr">
        <is>
          <t xml:space="preserve">V-13</t>
        </is>
      </c>
      <c r="B1655" t="inlineStr">
        <is>
          <t xml:space="preserve">Oneil Cruz</t>
        </is>
      </c>
      <c r="C1655" t="inlineStr">
        <is>
          <t xml:space="preserve">Pittsburgh Pirates</t>
        </is>
      </c>
      <c r="D1655" t="inlineStr">
        <is>
          <t xml:space="preserve">Vibin</t>
        </is>
      </c>
      <c r="F1655" t="str">
        <f>HYPERLINK("https://www.ebay.com/sch/i.html?_nkw=2026+Topps+Chrome+Update+Oneil+Cruz+V-13&amp;mkcid=1&amp;mkrid=711-53200-19255-0&amp;siteid=0&amp;campid=5339157451&amp;toolid=10001&amp;mkevt=1&amp;customid=checklist-xlsx","Find on eBay")</f>
        <v>Find on eBay</v>
      </c>
    </row>
    <row r="1656">
      <c r="A1656" t="inlineStr">
        <is>
          <t xml:space="preserve">V-14</t>
        </is>
      </c>
      <c r="B1656" t="inlineStr">
        <is>
          <t xml:space="preserve">Elly De La Cruz</t>
        </is>
      </c>
      <c r="C1656" t="inlineStr">
        <is>
          <t xml:space="preserve">Cincinnati Reds</t>
        </is>
      </c>
      <c r="D1656" t="inlineStr">
        <is>
          <t xml:space="preserve">Vibin</t>
        </is>
      </c>
      <c r="F1656" t="str">
        <f>HYPERLINK("https://www.ebay.com/sch/i.html?_nkw=2026+Topps+Chrome+Update+Elly+De+La+Cruz+V-14&amp;mkcid=1&amp;mkrid=711-53200-19255-0&amp;siteid=0&amp;campid=5339157451&amp;toolid=10001&amp;mkevt=1&amp;customid=checklist-xlsx","Find on eBay")</f>
        <v>Find on eBay</v>
      </c>
    </row>
    <row r="1657">
      <c r="A1657" t="inlineStr">
        <is>
          <t xml:space="preserve">V-15</t>
        </is>
      </c>
      <c r="B1657" t="inlineStr">
        <is>
          <t xml:space="preserve">Junior Caminero</t>
        </is>
      </c>
      <c r="C1657" t="inlineStr">
        <is>
          <t xml:space="preserve">Tampa Bay Rays</t>
        </is>
      </c>
      <c r="D1657" t="inlineStr">
        <is>
          <t xml:space="preserve">Vibin</t>
        </is>
      </c>
      <c r="F1657" t="str">
        <f>HYPERLINK("https://www.ebay.com/sch/i.html?_nkw=2026+Topps+Chrome+Update+Junior+Caminero+V-15&amp;mkcid=1&amp;mkrid=711-53200-19255-0&amp;siteid=0&amp;campid=5339157451&amp;toolid=10001&amp;mkevt=1&amp;customid=checklist-xlsx","Find on eBay")</f>
        <v>Find on eBay</v>
      </c>
    </row>
    <row r="1658">
      <c r="A1658" t="inlineStr">
        <is>
          <t xml:space="preserve">V-16</t>
        </is>
      </c>
      <c r="B1658" t="inlineStr">
        <is>
          <t xml:space="preserve">Masyn Winn</t>
        </is>
      </c>
      <c r="C1658" t="inlineStr">
        <is>
          <t xml:space="preserve">St. Louis Cardinals</t>
        </is>
      </c>
      <c r="D1658" t="inlineStr">
        <is>
          <t xml:space="preserve">Vibin</t>
        </is>
      </c>
      <c r="F1658" t="str">
        <f>HYPERLINK("https://www.ebay.com/sch/i.html?_nkw=2026+Topps+Chrome+Update+Masyn+Winn+V-16&amp;mkcid=1&amp;mkrid=711-53200-19255-0&amp;siteid=0&amp;campid=5339157451&amp;toolid=10001&amp;mkevt=1&amp;customid=checklist-xlsx","Find on eBay")</f>
        <v>Find on eBay</v>
      </c>
    </row>
    <row r="1659">
      <c r="A1659" t="inlineStr">
        <is>
          <t xml:space="preserve">V-17</t>
        </is>
      </c>
      <c r="B1659" t="inlineStr">
        <is>
          <t xml:space="preserve">Randy Arozarena</t>
        </is>
      </c>
      <c r="C1659" t="inlineStr">
        <is>
          <t xml:space="preserve">Seattle Mariners</t>
        </is>
      </c>
      <c r="D1659" t="inlineStr">
        <is>
          <t xml:space="preserve">Vibin</t>
        </is>
      </c>
      <c r="F1659" t="str">
        <f>HYPERLINK("https://www.ebay.com/sch/i.html?_nkw=2026+Topps+Chrome+Update+Randy+Arozarena+V-17&amp;mkcid=1&amp;mkrid=711-53200-19255-0&amp;siteid=0&amp;campid=5339157451&amp;toolid=10001&amp;mkevt=1&amp;customid=checklist-xlsx","Find on eBay")</f>
        <v>Find on eBay</v>
      </c>
    </row>
    <row r="1660">
      <c r="A1660" t="inlineStr">
        <is>
          <t xml:space="preserve">V-18</t>
        </is>
      </c>
      <c r="B1660" t="inlineStr">
        <is>
          <t xml:space="preserve">Byron Buxton</t>
        </is>
      </c>
      <c r="C1660" t="inlineStr">
        <is>
          <t xml:space="preserve">Minnesota Twins</t>
        </is>
      </c>
      <c r="D1660" t="inlineStr">
        <is>
          <t xml:space="preserve">Vibin</t>
        </is>
      </c>
      <c r="F1660" t="str">
        <f>HYPERLINK("https://www.ebay.com/sch/i.html?_nkw=2026+Topps+Chrome+Update+Byron+Buxton+V-18&amp;mkcid=1&amp;mkrid=711-53200-19255-0&amp;siteid=0&amp;campid=5339157451&amp;toolid=10001&amp;mkevt=1&amp;customid=checklist-xlsx","Find on eBay")</f>
        <v>Find on eBay</v>
      </c>
    </row>
    <row r="1661">
      <c r="A1661" t="inlineStr">
        <is>
          <t xml:space="preserve">V-19</t>
        </is>
      </c>
      <c r="B1661" t="inlineStr">
        <is>
          <t xml:space="preserve">Munetaka Murakami</t>
        </is>
      </c>
      <c r="C1661" t="inlineStr">
        <is>
          <t xml:space="preserve">Chicago White Sox</t>
        </is>
      </c>
      <c r="D1661" t="inlineStr">
        <is>
          <t xml:space="preserve">Vibin</t>
        </is>
      </c>
      <c r="F1661" t="str">
        <f>HYPERLINK("https://www.ebay.com/sch/i.html?_nkw=2026+Topps+Chrome+Update+Munetaka+Murakami+V-19&amp;mkcid=1&amp;mkrid=711-53200-19255-0&amp;siteid=0&amp;campid=5339157451&amp;toolid=10001&amp;mkevt=1&amp;customid=checklist-xlsx","Find on eBay")</f>
        <v>Find on eBay</v>
      </c>
    </row>
    <row r="1662">
      <c r="A1662" t="inlineStr">
        <is>
          <t xml:space="preserve">V-20</t>
        </is>
      </c>
      <c r="B1662" t="inlineStr">
        <is>
          <t xml:space="preserve">Roman Anthony</t>
        </is>
      </c>
      <c r="C1662" t="inlineStr">
        <is>
          <t xml:space="preserve">Boston Red Sox</t>
        </is>
      </c>
      <c r="D1662" t="inlineStr">
        <is>
          <t xml:space="preserve">Vibin</t>
        </is>
      </c>
      <c r="F1662" t="str">
        <f>HYPERLINK("https://www.ebay.com/sch/i.html?_nkw=2026+Topps+Chrome+Update+Roman+Anthony+V-20&amp;mkcid=1&amp;mkrid=711-53200-19255-0&amp;siteid=0&amp;campid=5339157451&amp;toolid=10001&amp;mkevt=1&amp;customid=checklist-xlsx","Find on eBay")</f>
        <v>Find on eBay</v>
      </c>
    </row>
    <row r="1663">
      <c r="A1663" t="inlineStr">
        <is>
          <t xml:space="preserve">V-21</t>
        </is>
      </c>
      <c r="B1663" t="inlineStr">
        <is>
          <t xml:space="preserve">Jac Caglianone</t>
        </is>
      </c>
      <c r="C1663" t="inlineStr">
        <is>
          <t xml:space="preserve">Kansas City Royals</t>
        </is>
      </c>
      <c r="D1663" t="inlineStr">
        <is>
          <t xml:space="preserve">Vibin</t>
        </is>
      </c>
      <c r="F1663" t="str">
        <f>HYPERLINK("https://www.ebay.com/sch/i.html?_nkw=2026+Topps+Chrome+Update+Jac+Caglianone+V-21&amp;mkcid=1&amp;mkrid=711-53200-19255-0&amp;siteid=0&amp;campid=5339157451&amp;toolid=10001&amp;mkevt=1&amp;customid=checklist-xlsx","Find on eBay")</f>
        <v>Find on eBay</v>
      </c>
    </row>
    <row r="1664">
      <c r="A1664" t="inlineStr">
        <is>
          <t xml:space="preserve">V-22</t>
        </is>
      </c>
      <c r="B1664" t="inlineStr">
        <is>
          <t xml:space="preserve">Konnor Griffin</t>
        </is>
      </c>
      <c r="C1664" t="inlineStr">
        <is>
          <t xml:space="preserve">Pittsburgh Pirates</t>
        </is>
      </c>
      <c r="D1664" t="inlineStr">
        <is>
          <t xml:space="preserve">Vibin</t>
        </is>
      </c>
      <c r="F1664" t="str">
        <f>HYPERLINK("https://www.ebay.com/sch/i.html?_nkw=2026+Topps+Chrome+Update+Konnor+Griffin+V-22&amp;mkcid=1&amp;mkrid=711-53200-19255-0&amp;siteid=0&amp;campid=5339157451&amp;toolid=10001&amp;mkevt=1&amp;customid=checklist-xlsx","Find on eBay")</f>
        <v>Find on eBay</v>
      </c>
    </row>
    <row r="1665">
      <c r="A1665" t="inlineStr">
        <is>
          <t xml:space="preserve">V-23</t>
        </is>
      </c>
      <c r="B1665" t="inlineStr">
        <is>
          <t xml:space="preserve">Travis Bazzana</t>
        </is>
      </c>
      <c r="C1665" t="inlineStr">
        <is>
          <t xml:space="preserve">Cleveland Guardians</t>
        </is>
      </c>
      <c r="D1665" t="inlineStr">
        <is>
          <t xml:space="preserve">Vibin</t>
        </is>
      </c>
      <c r="F1665" t="str">
        <f>HYPERLINK("https://www.ebay.com/sch/i.html?_nkw=2026+Topps+Chrome+Update+Travis+Bazzana+V-23&amp;mkcid=1&amp;mkrid=711-53200-19255-0&amp;siteid=0&amp;campid=5339157451&amp;toolid=10001&amp;mkevt=1&amp;customid=checklist-xlsx","Find on eBay")</f>
        <v>Find on eBay</v>
      </c>
    </row>
    <row r="1666">
      <c r="A1666" t="inlineStr">
        <is>
          <t xml:space="preserve">V-24</t>
        </is>
      </c>
      <c r="B1666" t="inlineStr">
        <is>
          <t xml:space="preserve">Chase DeLauter</t>
        </is>
      </c>
      <c r="C1666" t="inlineStr">
        <is>
          <t xml:space="preserve">Cleveland Guardians</t>
        </is>
      </c>
      <c r="D1666" t="inlineStr">
        <is>
          <t xml:space="preserve">Vibin</t>
        </is>
      </c>
      <c r="F1666" t="str">
        <f>HYPERLINK("https://www.ebay.com/sch/i.html?_nkw=2026+Topps+Chrome+Update+Chase+DeLauter+V-24&amp;mkcid=1&amp;mkrid=711-53200-19255-0&amp;siteid=0&amp;campid=5339157451&amp;toolid=10001&amp;mkevt=1&amp;customid=checklist-xlsx","Find on eBay")</f>
        <v>Find on eBay</v>
      </c>
    </row>
    <row r="1667">
      <c r="A1667" t="inlineStr">
        <is>
          <t xml:space="preserve">V-25</t>
        </is>
      </c>
      <c r="B1667" t="inlineStr">
        <is>
          <t xml:space="preserve">Sal Stewart</t>
        </is>
      </c>
      <c r="C1667" t="inlineStr">
        <is>
          <t xml:space="preserve">Cincinnati Reds</t>
        </is>
      </c>
      <c r="D1667" t="inlineStr">
        <is>
          <t xml:space="preserve">Vibin</t>
        </is>
      </c>
      <c r="F1667" t="str">
        <f>HYPERLINK("https://www.ebay.com/sch/i.html?_nkw=2026+Topps+Chrome+Update+Sal+Stewart+V-25&amp;mkcid=1&amp;mkrid=711-53200-19255-0&amp;siteid=0&amp;campid=5339157451&amp;toolid=10001&amp;mkevt=1&amp;customid=checklist-xlsx","Find on eBay")</f>
        <v>Find on eBay</v>
      </c>
    </row>
    <row r="1668">
      <c r="A1668" t="inlineStr">
        <is>
          <t xml:space="preserve">WS-26</t>
        </is>
      </c>
      <c r="B1668" t="inlineStr">
        <is>
          <t xml:space="preserve">Jacob Wilson</t>
        </is>
      </c>
      <c r="C1668" t="inlineStr">
        <is>
          <t xml:space="preserve">Athletics</t>
        </is>
      </c>
      <c r="D1668" t="inlineStr">
        <is>
          <t xml:space="preserve">Wild Style</t>
        </is>
      </c>
      <c r="F1668" t="str">
        <f>HYPERLINK("https://www.ebay.com/sch/i.html?_nkw=2026+Topps+Chrome+Update+Jacob+Wilson+WS-26&amp;mkcid=1&amp;mkrid=711-53200-19255-0&amp;siteid=0&amp;campid=5339157451&amp;toolid=10001&amp;mkevt=1&amp;customid=checklist-xlsx","Find on eBay")</f>
        <v>Find on eBay</v>
      </c>
    </row>
    <row r="1669">
      <c r="A1669" t="inlineStr">
        <is>
          <t xml:space="preserve">WS-27</t>
        </is>
      </c>
      <c r="B1669" t="inlineStr">
        <is>
          <t xml:space="preserve">Ronald Acuña Jr.</t>
        </is>
      </c>
      <c r="C1669" t="inlineStr">
        <is>
          <t xml:space="preserve">Atlanta Braves</t>
        </is>
      </c>
      <c r="D1669" t="inlineStr">
        <is>
          <t xml:space="preserve">Wild Style</t>
        </is>
      </c>
      <c r="F1669" t="str">
        <f>HYPERLINK("https://www.ebay.com/sch/i.html?_nkw=2026+Topps+Chrome+Update+Ronald+Acu%C3%B1a+Jr.+WS-27&amp;mkcid=1&amp;mkrid=711-53200-19255-0&amp;siteid=0&amp;campid=5339157451&amp;toolid=10001&amp;mkevt=1&amp;customid=checklist-xlsx","Find on eBay")</f>
        <v>Find on eBay</v>
      </c>
    </row>
    <row r="1670">
      <c r="A1670" t="inlineStr">
        <is>
          <t xml:space="preserve">WS-28</t>
        </is>
      </c>
      <c r="B1670" t="inlineStr">
        <is>
          <t xml:space="preserve">Elly De La Cruz</t>
        </is>
      </c>
      <c r="C1670" t="inlineStr">
        <is>
          <t xml:space="preserve">Cincinnati Reds</t>
        </is>
      </c>
      <c r="D1670" t="inlineStr">
        <is>
          <t xml:space="preserve">Wild Style</t>
        </is>
      </c>
      <c r="F1670" t="str">
        <f>HYPERLINK("https://www.ebay.com/sch/i.html?_nkw=2026+Topps+Chrome+Update+Elly+De+La+Cruz+WS-28&amp;mkcid=1&amp;mkrid=711-53200-19255-0&amp;siteid=0&amp;campid=5339157451&amp;toolid=10001&amp;mkevt=1&amp;customid=checklist-xlsx","Find on eBay")</f>
        <v>Find on eBay</v>
      </c>
    </row>
    <row r="1671">
      <c r="A1671" t="inlineStr">
        <is>
          <t xml:space="preserve">WS-29</t>
        </is>
      </c>
      <c r="B1671" t="inlineStr">
        <is>
          <t xml:space="preserve">Vladimir Guerrero Jr.</t>
        </is>
      </c>
      <c r="C1671" t="inlineStr">
        <is>
          <t xml:space="preserve">Toronto Blue Jays</t>
        </is>
      </c>
      <c r="D1671" t="inlineStr">
        <is>
          <t xml:space="preserve">Wild Style</t>
        </is>
      </c>
      <c r="F1671" t="str">
        <f>HYPERLINK("https://www.ebay.com/sch/i.html?_nkw=2026+Topps+Chrome+Update+Vladimir+Guerrero+Jr.+WS-29&amp;mkcid=1&amp;mkrid=711-53200-19255-0&amp;siteid=0&amp;campid=5339157451&amp;toolid=10001&amp;mkevt=1&amp;customid=checklist-xlsx","Find on eBay")</f>
        <v>Find on eBay</v>
      </c>
    </row>
    <row r="1672">
      <c r="A1672" t="inlineStr">
        <is>
          <t xml:space="preserve">WS-30</t>
        </is>
      </c>
      <c r="B1672" t="inlineStr">
        <is>
          <t xml:space="preserve">Gunnar Henderson</t>
        </is>
      </c>
      <c r="C1672" t="inlineStr">
        <is>
          <t xml:space="preserve">Baltimore Orioles</t>
        </is>
      </c>
      <c r="D1672" t="inlineStr">
        <is>
          <t xml:space="preserve">Wild Style</t>
        </is>
      </c>
      <c r="F1672" t="str">
        <f>HYPERLINK("https://www.ebay.com/sch/i.html?_nkw=2026+Topps+Chrome+Update+Gunnar+Henderson+WS-30&amp;mkcid=1&amp;mkrid=711-53200-19255-0&amp;siteid=0&amp;campid=5339157451&amp;toolid=10001&amp;mkevt=1&amp;customid=checklist-xlsx","Find on eBay")</f>
        <v>Find on eBay</v>
      </c>
    </row>
    <row r="1673">
      <c r="A1673" t="inlineStr">
        <is>
          <t xml:space="preserve">WS-31</t>
        </is>
      </c>
      <c r="B1673" t="inlineStr">
        <is>
          <t xml:space="preserve">Mike Trout</t>
        </is>
      </c>
      <c r="C1673" t="inlineStr">
        <is>
          <t xml:space="preserve">Los Angeles Angels</t>
        </is>
      </c>
      <c r="D1673" t="inlineStr">
        <is>
          <t xml:space="preserve">Wild Style</t>
        </is>
      </c>
      <c r="F1673" t="str">
        <f>HYPERLINK("https://www.ebay.com/sch/i.html?_nkw=2026+Topps+Chrome+Update+Mike+Trout+WS-31&amp;mkcid=1&amp;mkrid=711-53200-19255-0&amp;siteid=0&amp;campid=5339157451&amp;toolid=10001&amp;mkevt=1&amp;customid=checklist-xlsx","Find on eBay")</f>
        <v>Find on eBay</v>
      </c>
    </row>
    <row r="1674">
      <c r="A1674" t="inlineStr">
        <is>
          <t xml:space="preserve">WS-32</t>
        </is>
      </c>
      <c r="B1674" t="inlineStr">
        <is>
          <t xml:space="preserve">Travis Bazzana</t>
        </is>
      </c>
      <c r="C1674" t="inlineStr">
        <is>
          <t xml:space="preserve">Cleveland Guardians</t>
        </is>
      </c>
      <c r="D1674" t="inlineStr">
        <is>
          <t xml:space="preserve">Wild Style</t>
        </is>
      </c>
      <c r="F1674" t="str">
        <f>HYPERLINK("https://www.ebay.com/sch/i.html?_nkw=2026+Topps+Chrome+Update+Travis+Bazzana+WS-32&amp;mkcid=1&amp;mkrid=711-53200-19255-0&amp;siteid=0&amp;campid=5339157451&amp;toolid=10001&amp;mkevt=1&amp;customid=checklist-xlsx","Find on eBay")</f>
        <v>Find on eBay</v>
      </c>
    </row>
    <row r="1675">
      <c r="A1675" t="inlineStr">
        <is>
          <t xml:space="preserve">WS-33</t>
        </is>
      </c>
      <c r="B1675" t="inlineStr">
        <is>
          <t xml:space="preserve">Carson Benge</t>
        </is>
      </c>
      <c r="C1675" t="inlineStr">
        <is>
          <t xml:space="preserve">New York Mets</t>
        </is>
      </c>
      <c r="D1675" t="inlineStr">
        <is>
          <t xml:space="preserve">Wild Style</t>
        </is>
      </c>
      <c r="F1675" t="str">
        <f>HYPERLINK("https://www.ebay.com/sch/i.html?_nkw=2026+Topps+Chrome+Update+Carson+Benge+WS-33&amp;mkcid=1&amp;mkrid=711-53200-19255-0&amp;siteid=0&amp;campid=5339157451&amp;toolid=10001&amp;mkevt=1&amp;customid=checklist-xlsx","Find on eBay")</f>
        <v>Find on eBay</v>
      </c>
    </row>
    <row r="1676">
      <c r="A1676" t="inlineStr">
        <is>
          <t xml:space="preserve">WS-34</t>
        </is>
      </c>
      <c r="B1676" t="inlineStr">
        <is>
          <t xml:space="preserve">JJ Wetherholt</t>
        </is>
      </c>
      <c r="C1676" t="inlineStr">
        <is>
          <t xml:space="preserve">St. Louis Cardinals</t>
        </is>
      </c>
      <c r="D1676" t="inlineStr">
        <is>
          <t xml:space="preserve">Wild Style</t>
        </is>
      </c>
      <c r="F1676" t="str">
        <f>HYPERLINK("https://www.ebay.com/sch/i.html?_nkw=2026+Topps+Chrome+Update+JJ+Wetherholt+WS-34&amp;mkcid=1&amp;mkrid=711-53200-19255-0&amp;siteid=0&amp;campid=5339157451&amp;toolid=10001&amp;mkevt=1&amp;customid=checklist-xlsx","Find on eBay")</f>
        <v>Find on eBay</v>
      </c>
    </row>
    <row r="1677">
      <c r="A1677" t="inlineStr">
        <is>
          <t xml:space="preserve">WS-35</t>
        </is>
      </c>
      <c r="B1677" t="inlineStr">
        <is>
          <t xml:space="preserve">Sal Stewart</t>
        </is>
      </c>
      <c r="C1677" t="inlineStr">
        <is>
          <t xml:space="preserve">Cincinnati Reds</t>
        </is>
      </c>
      <c r="D1677" t="inlineStr">
        <is>
          <t xml:space="preserve">Wild Style</t>
        </is>
      </c>
      <c r="F1677" t="str">
        <f>HYPERLINK("https://www.ebay.com/sch/i.html?_nkw=2026+Topps+Chrome+Update+Sal+Stewart+WS-35&amp;mkcid=1&amp;mkrid=711-53200-19255-0&amp;siteid=0&amp;campid=5339157451&amp;toolid=10001&amp;mkevt=1&amp;customid=checklist-xlsx","Find on eBay")</f>
        <v>Find on eBay</v>
      </c>
    </row>
    <row r="1678">
      <c r="A1678" t="inlineStr">
        <is>
          <t xml:space="preserve">WS-36</t>
        </is>
      </c>
      <c r="B1678" t="inlineStr">
        <is>
          <t xml:space="preserve">Konnor Griffin</t>
        </is>
      </c>
      <c r="C1678" t="inlineStr">
        <is>
          <t xml:space="preserve">Pittsburgh Pirates</t>
        </is>
      </c>
      <c r="D1678" t="inlineStr">
        <is>
          <t xml:space="preserve">Wild Style</t>
        </is>
      </c>
      <c r="F1678" t="str">
        <f>HYPERLINK("https://www.ebay.com/sch/i.html?_nkw=2026+Topps+Chrome+Update+Konnor+Griffin+WS-36&amp;mkcid=1&amp;mkrid=711-53200-19255-0&amp;siteid=0&amp;campid=5339157451&amp;toolid=10001&amp;mkevt=1&amp;customid=checklist-xlsx","Find on eBay")</f>
        <v>Find on eBay</v>
      </c>
    </row>
    <row r="1679">
      <c r="A1679" t="inlineStr">
        <is>
          <t xml:space="preserve">WS-37</t>
        </is>
      </c>
      <c r="B1679" t="inlineStr">
        <is>
          <t xml:space="preserve">Chase DeLauter</t>
        </is>
      </c>
      <c r="C1679" t="inlineStr">
        <is>
          <t xml:space="preserve">Cleveland Guardians</t>
        </is>
      </c>
      <c r="D1679" t="inlineStr">
        <is>
          <t xml:space="preserve">Wild Style</t>
        </is>
      </c>
      <c r="F1679" t="str">
        <f>HYPERLINK("https://www.ebay.com/sch/i.html?_nkw=2026+Topps+Chrome+Update+Chase+DeLauter+WS-37&amp;mkcid=1&amp;mkrid=711-53200-19255-0&amp;siteid=0&amp;campid=5339157451&amp;toolid=10001&amp;mkevt=1&amp;customid=checklist-xlsx","Find on eBay")</f>
        <v>Find on eBay</v>
      </c>
    </row>
    <row r="1680">
      <c r="A1680" t="inlineStr">
        <is>
          <t xml:space="preserve">WS-38</t>
        </is>
      </c>
      <c r="B1680" t="inlineStr">
        <is>
          <t xml:space="preserve">Jordan Walker</t>
        </is>
      </c>
      <c r="C1680" t="inlineStr">
        <is>
          <t xml:space="preserve">St. Louis Cardinals</t>
        </is>
      </c>
      <c r="D1680" t="inlineStr">
        <is>
          <t xml:space="preserve">Wild Style</t>
        </is>
      </c>
      <c r="F1680" t="str">
        <f>HYPERLINK("https://www.ebay.com/sch/i.html?_nkw=2026+Topps+Chrome+Update+Jordan+Walker+WS-38&amp;mkcid=1&amp;mkrid=711-53200-19255-0&amp;siteid=0&amp;campid=5339157451&amp;toolid=10001&amp;mkevt=1&amp;customid=checklist-xlsx","Find on eBay")</f>
        <v>Find on eBay</v>
      </c>
    </row>
    <row r="1681">
      <c r="A1681" t="inlineStr">
        <is>
          <t xml:space="preserve">WS-39</t>
        </is>
      </c>
      <c r="B1681" t="inlineStr">
        <is>
          <t xml:space="preserve">Bryce Eldridge</t>
        </is>
      </c>
      <c r="C1681" t="inlineStr">
        <is>
          <t xml:space="preserve">San Francisco Giants</t>
        </is>
      </c>
      <c r="D1681" t="inlineStr">
        <is>
          <t xml:space="preserve">Wild Style</t>
        </is>
      </c>
      <c r="F1681" t="str">
        <f>HYPERLINK("https://www.ebay.com/sch/i.html?_nkw=2026+Topps+Chrome+Update+Bryce+Eldridge+WS-39&amp;mkcid=1&amp;mkrid=711-53200-19255-0&amp;siteid=0&amp;campid=5339157451&amp;toolid=10001&amp;mkevt=1&amp;customid=checklist-xlsx","Find on eBay")</f>
        <v>Find on eBay</v>
      </c>
    </row>
    <row r="1682">
      <c r="A1682" t="inlineStr">
        <is>
          <t xml:space="preserve">WS-40</t>
        </is>
      </c>
      <c r="B1682" t="inlineStr">
        <is>
          <t xml:space="preserve">Kyle Teel</t>
        </is>
      </c>
      <c r="C1682" t="inlineStr">
        <is>
          <t xml:space="preserve">Chicago White Sox</t>
        </is>
      </c>
      <c r="D1682" t="inlineStr">
        <is>
          <t xml:space="preserve">Wild Style</t>
        </is>
      </c>
      <c r="F1682" t="str">
        <f>HYPERLINK("https://www.ebay.com/sch/i.html?_nkw=2026+Topps+Chrome+Update+Kyle+Teel+WS-40&amp;mkcid=1&amp;mkrid=711-53200-19255-0&amp;siteid=0&amp;campid=5339157451&amp;toolid=10001&amp;mkevt=1&amp;customid=checklist-xlsx","Find on eBay")</f>
        <v>Find on eBay</v>
      </c>
    </row>
    <row r="1683">
      <c r="A1683" t="inlineStr">
        <is>
          <t xml:space="preserve">WS-41</t>
        </is>
      </c>
      <c r="B1683" t="inlineStr">
        <is>
          <t xml:space="preserve">Yordan Alvarez</t>
        </is>
      </c>
      <c r="C1683" t="inlineStr">
        <is>
          <t xml:space="preserve">Houston Astros</t>
        </is>
      </c>
      <c r="D1683" t="inlineStr">
        <is>
          <t xml:space="preserve">Wild Style</t>
        </is>
      </c>
      <c r="F1683" t="str">
        <f>HYPERLINK("https://www.ebay.com/sch/i.html?_nkw=2026+Topps+Chrome+Update+Yordan+Alvarez+WS-41&amp;mkcid=1&amp;mkrid=711-53200-19255-0&amp;siteid=0&amp;campid=5339157451&amp;toolid=10001&amp;mkevt=1&amp;customid=checklist-xlsx","Find on eBay")</f>
        <v>Find on eBay</v>
      </c>
    </row>
    <row r="1684">
      <c r="A1684" t="inlineStr">
        <is>
          <t xml:space="preserve">WS-42</t>
        </is>
      </c>
      <c r="B1684" t="inlineStr">
        <is>
          <t xml:space="preserve">Cody Bellinger</t>
        </is>
      </c>
      <c r="C1684" t="inlineStr">
        <is>
          <t xml:space="preserve">New York Yankees</t>
        </is>
      </c>
      <c r="D1684" t="inlineStr">
        <is>
          <t xml:space="preserve">Wild Style</t>
        </is>
      </c>
      <c r="F1684" t="str">
        <f>HYPERLINK("https://www.ebay.com/sch/i.html?_nkw=2026+Topps+Chrome+Update+Cody+Bellinger+WS-42&amp;mkcid=1&amp;mkrid=711-53200-19255-0&amp;siteid=0&amp;campid=5339157451&amp;toolid=10001&amp;mkevt=1&amp;customid=checklist-xlsx","Find on eBay")</f>
        <v>Find on eBay</v>
      </c>
    </row>
    <row r="1685">
      <c r="A1685" t="inlineStr">
        <is>
          <t xml:space="preserve">WS-43</t>
        </is>
      </c>
      <c r="B1685" t="inlineStr">
        <is>
          <t xml:space="preserve">Kyle Schwarber</t>
        </is>
      </c>
      <c r="C1685" t="inlineStr">
        <is>
          <t xml:space="preserve">Philadelphia Phillies</t>
        </is>
      </c>
      <c r="D1685" t="inlineStr">
        <is>
          <t xml:space="preserve">Wild Style</t>
        </is>
      </c>
      <c r="F1685" t="str">
        <f>HYPERLINK("https://www.ebay.com/sch/i.html?_nkw=2026+Topps+Chrome+Update+Kyle+Schwarber+WS-43&amp;mkcid=1&amp;mkrid=711-53200-19255-0&amp;siteid=0&amp;campid=5339157451&amp;toolid=10001&amp;mkevt=1&amp;customid=checklist-xlsx","Find on eBay")</f>
        <v>Find on eBay</v>
      </c>
    </row>
    <row r="1686">
      <c r="A1686" t="inlineStr">
        <is>
          <t xml:space="preserve">WS-44</t>
        </is>
      </c>
      <c r="B1686" t="inlineStr">
        <is>
          <t xml:space="preserve">Ben Rice</t>
        </is>
      </c>
      <c r="C1686" t="inlineStr">
        <is>
          <t xml:space="preserve">New York Yankees</t>
        </is>
      </c>
      <c r="D1686" t="inlineStr">
        <is>
          <t xml:space="preserve">Wild Style</t>
        </is>
      </c>
      <c r="F1686" t="str">
        <f>HYPERLINK("https://www.ebay.com/sch/i.html?_nkw=2026+Topps+Chrome+Update+Ben+Rice+WS-44&amp;mkcid=1&amp;mkrid=711-53200-19255-0&amp;siteid=0&amp;campid=5339157451&amp;toolid=10001&amp;mkevt=1&amp;customid=checklist-xlsx","Find on eBay")</f>
        <v>Find on eBay</v>
      </c>
    </row>
    <row r="1687">
      <c r="A1687" t="inlineStr">
        <is>
          <t xml:space="preserve">WS-45</t>
        </is>
      </c>
      <c r="B1687" t="inlineStr">
        <is>
          <t xml:space="preserve">Noah Schultz</t>
        </is>
      </c>
      <c r="C1687" t="inlineStr">
        <is>
          <t xml:space="preserve">Chicago White Sox</t>
        </is>
      </c>
      <c r="D1687" t="inlineStr">
        <is>
          <t xml:space="preserve">Wild Style</t>
        </is>
      </c>
      <c r="F1687" t="str">
        <f>HYPERLINK("https://www.ebay.com/sch/i.html?_nkw=2026+Topps+Chrome+Update+Noah+Schultz+WS-45&amp;mkcid=1&amp;mkrid=711-53200-19255-0&amp;siteid=0&amp;campid=5339157451&amp;toolid=10001&amp;mkevt=1&amp;customid=checklist-xlsx","Find on eBay")</f>
        <v>Find on eBay</v>
      </c>
    </row>
    <row r="1688">
      <c r="A1688" t="inlineStr">
        <is>
          <t xml:space="preserve">WS-46</t>
        </is>
      </c>
      <c r="B1688" t="inlineStr">
        <is>
          <t xml:space="preserve">Drake Baldwin</t>
        </is>
      </c>
      <c r="C1688" t="inlineStr">
        <is>
          <t xml:space="preserve">Atlanta Braves</t>
        </is>
      </c>
      <c r="D1688" t="inlineStr">
        <is>
          <t xml:space="preserve">Wild Style</t>
        </is>
      </c>
      <c r="F1688" t="str">
        <f>HYPERLINK("https://www.ebay.com/sch/i.html?_nkw=2026+Topps+Chrome+Update+Drake+Baldwin+WS-46&amp;mkcid=1&amp;mkrid=711-53200-19255-0&amp;siteid=0&amp;campid=5339157451&amp;toolid=10001&amp;mkevt=1&amp;customid=checklist-xlsx","Find on eBay")</f>
        <v>Find on eBay</v>
      </c>
    </row>
    <row r="1689">
      <c r="A1689" t="inlineStr">
        <is>
          <t xml:space="preserve">WS-47</t>
        </is>
      </c>
      <c r="B1689" t="inlineStr">
        <is>
          <t xml:space="preserve">Paul Skenes</t>
        </is>
      </c>
      <c r="C1689" t="inlineStr">
        <is>
          <t xml:space="preserve">Pittsburgh Pirates</t>
        </is>
      </c>
      <c r="D1689" t="inlineStr">
        <is>
          <t xml:space="preserve">Wild Style</t>
        </is>
      </c>
      <c r="F1689" t="str">
        <f>HYPERLINK("https://www.ebay.com/sch/i.html?_nkw=2026+Topps+Chrome+Update+Paul+Skenes+WS-47&amp;mkcid=1&amp;mkrid=711-53200-19255-0&amp;siteid=0&amp;campid=5339157451&amp;toolid=10001&amp;mkevt=1&amp;customid=checklist-xlsx","Find on eBay")</f>
        <v>Find on eBay</v>
      </c>
    </row>
    <row r="1690">
      <c r="A1690" t="inlineStr">
        <is>
          <t xml:space="preserve">WS-48</t>
        </is>
      </c>
      <c r="B1690" t="inlineStr">
        <is>
          <t xml:space="preserve">Nolan McLean</t>
        </is>
      </c>
      <c r="C1690" t="inlineStr">
        <is>
          <t xml:space="preserve">New York Mets</t>
        </is>
      </c>
      <c r="D1690" t="inlineStr">
        <is>
          <t xml:space="preserve">Wild Style</t>
        </is>
      </c>
      <c r="F1690" t="str">
        <f>HYPERLINK("https://www.ebay.com/sch/i.html?_nkw=2026+Topps+Chrome+Update+Nolan+McLean+WS-48&amp;mkcid=1&amp;mkrid=711-53200-19255-0&amp;siteid=0&amp;campid=5339157451&amp;toolid=10001&amp;mkevt=1&amp;customid=checklist-xlsx","Find on eBay")</f>
        <v>Find on eBay</v>
      </c>
    </row>
    <row r="1691">
      <c r="A1691" t="inlineStr">
        <is>
          <t xml:space="preserve">WS-49</t>
        </is>
      </c>
      <c r="B1691" t="inlineStr">
        <is>
          <t xml:space="preserve">Trey Yesavage</t>
        </is>
      </c>
      <c r="C1691" t="inlineStr">
        <is>
          <t xml:space="preserve">Toronto Blue Jays</t>
        </is>
      </c>
      <c r="D1691" t="inlineStr">
        <is>
          <t xml:space="preserve">Wild Style</t>
        </is>
      </c>
      <c r="F1691" t="str">
        <f>HYPERLINK("https://www.ebay.com/sch/i.html?_nkw=2026+Topps+Chrome+Update+Trey+Yesavage+WS-49&amp;mkcid=1&amp;mkrid=711-53200-19255-0&amp;siteid=0&amp;campid=5339157451&amp;toolid=10001&amp;mkevt=1&amp;customid=checklist-xlsx","Find on eBay")</f>
        <v>Find on eBay</v>
      </c>
    </row>
    <row r="1692">
      <c r="A1692" t="inlineStr">
        <is>
          <t xml:space="preserve">WS-50</t>
        </is>
      </c>
      <c r="B1692" t="inlineStr">
        <is>
          <t xml:space="preserve">Cam Schlittler</t>
        </is>
      </c>
      <c r="C1692" t="inlineStr">
        <is>
          <t xml:space="preserve">New York Yankees</t>
        </is>
      </c>
      <c r="D1692" t="inlineStr">
        <is>
          <t xml:space="preserve">Wild Style</t>
        </is>
      </c>
      <c r="F1692" t="str">
        <f>HYPERLINK("https://www.ebay.com/sch/i.html?_nkw=2026+Topps+Chrome+Update+Cam+Schlittler+WS-50&amp;mkcid=1&amp;mkrid=711-53200-19255-0&amp;siteid=0&amp;campid=5339157451&amp;toolid=10001&amp;mkevt=1&amp;customid=checklist-xlsx","Find on eBay")</f>
        <v>Find on eBay</v>
      </c>
    </row>
    <row r="1693">
      <c r="A1693" t="inlineStr">
        <is>
          <t xml:space="preserve">WC-26</t>
        </is>
      </c>
      <c r="B1693" t="inlineStr">
        <is>
          <t xml:space="preserve">Munetaka Murakami</t>
        </is>
      </c>
      <c r="C1693" t="inlineStr">
        <is>
          <t xml:space="preserve">Chicago White Sox</t>
        </is>
      </c>
      <c r="D1693" t="inlineStr">
        <is>
          <t xml:space="preserve">Wrecking Crew</t>
        </is>
      </c>
      <c r="F1693" t="str">
        <f>HYPERLINK("https://www.ebay.com/sch/i.html?_nkw=2026+Topps+Chrome+Update+Munetaka+Murakami+WC-26&amp;mkcid=1&amp;mkrid=711-53200-19255-0&amp;siteid=0&amp;campid=5339157451&amp;toolid=10001&amp;mkevt=1&amp;customid=checklist-xlsx","Find on eBay")</f>
        <v>Find on eBay</v>
      </c>
    </row>
    <row r="1694">
      <c r="A1694" t="inlineStr">
        <is>
          <t xml:space="preserve">WC-27</t>
        </is>
      </c>
      <c r="B1694" t="inlineStr">
        <is>
          <t xml:space="preserve">Junior Caminero</t>
        </is>
      </c>
      <c r="C1694" t="inlineStr">
        <is>
          <t xml:space="preserve">Tampa Bay Rays</t>
        </is>
      </c>
      <c r="D1694" t="inlineStr">
        <is>
          <t xml:space="preserve">Wrecking Crew</t>
        </is>
      </c>
      <c r="F1694" t="str">
        <f>HYPERLINK("https://www.ebay.com/sch/i.html?_nkw=2026+Topps+Chrome+Update+Junior+Caminero+WC-27&amp;mkcid=1&amp;mkrid=711-53200-19255-0&amp;siteid=0&amp;campid=5339157451&amp;toolid=10001&amp;mkevt=1&amp;customid=checklist-xlsx","Find on eBay")</f>
        <v>Find on eBay</v>
      </c>
    </row>
    <row r="1695">
      <c r="A1695" t="inlineStr">
        <is>
          <t xml:space="preserve">WC-28</t>
        </is>
      </c>
      <c r="B1695" t="inlineStr">
        <is>
          <t xml:space="preserve">Sal Stewart</t>
        </is>
      </c>
      <c r="C1695" t="inlineStr">
        <is>
          <t xml:space="preserve">Cincinnati Reds</t>
        </is>
      </c>
      <c r="D1695" t="inlineStr">
        <is>
          <t xml:space="preserve">Wrecking Crew</t>
        </is>
      </c>
      <c r="F1695" t="str">
        <f>HYPERLINK("https://www.ebay.com/sch/i.html?_nkw=2026+Topps+Chrome+Update+Sal+Stewart+WC-28&amp;mkcid=1&amp;mkrid=711-53200-19255-0&amp;siteid=0&amp;campid=5339157451&amp;toolid=10001&amp;mkevt=1&amp;customid=checklist-xlsx","Find on eBay")</f>
        <v>Find on eBay</v>
      </c>
    </row>
    <row r="1696">
      <c r="A1696" t="inlineStr">
        <is>
          <t xml:space="preserve">WC-29</t>
        </is>
      </c>
      <c r="B1696" t="inlineStr">
        <is>
          <t xml:space="preserve">Drake Baldwin</t>
        </is>
      </c>
      <c r="C1696" t="inlineStr">
        <is>
          <t xml:space="preserve">Atlanta Braves</t>
        </is>
      </c>
      <c r="D1696" t="inlineStr">
        <is>
          <t xml:space="preserve">Wrecking Crew</t>
        </is>
      </c>
      <c r="F1696" t="str">
        <f>HYPERLINK("https://www.ebay.com/sch/i.html?_nkw=2026+Topps+Chrome+Update+Drake+Baldwin+WC-29&amp;mkcid=1&amp;mkrid=711-53200-19255-0&amp;siteid=0&amp;campid=5339157451&amp;toolid=10001&amp;mkevt=1&amp;customid=checklist-xlsx","Find on eBay")</f>
        <v>Find on eBay</v>
      </c>
    </row>
    <row r="1697">
      <c r="A1697" t="inlineStr">
        <is>
          <t xml:space="preserve">WC-30</t>
        </is>
      </c>
      <c r="B1697" t="inlineStr">
        <is>
          <t xml:space="preserve">Jordan Walker</t>
        </is>
      </c>
      <c r="C1697" t="inlineStr">
        <is>
          <t xml:space="preserve">St. Louis Cardinals</t>
        </is>
      </c>
      <c r="D1697" t="inlineStr">
        <is>
          <t xml:space="preserve">Wrecking Crew</t>
        </is>
      </c>
      <c r="F1697" t="str">
        <f>HYPERLINK("https://www.ebay.com/sch/i.html?_nkw=2026+Topps+Chrome+Update+Jordan+Walker+WC-30&amp;mkcid=1&amp;mkrid=711-53200-19255-0&amp;siteid=0&amp;campid=5339157451&amp;toolid=10001&amp;mkevt=1&amp;customid=checklist-xlsx","Find on eBay")</f>
        <v>Find on eBay</v>
      </c>
    </row>
    <row r="1698">
      <c r="A1698" t="inlineStr">
        <is>
          <t xml:space="preserve">WC-31</t>
        </is>
      </c>
      <c r="B1698" t="inlineStr">
        <is>
          <t xml:space="preserve">James Wood</t>
        </is>
      </c>
      <c r="C1698" t="inlineStr">
        <is>
          <t xml:space="preserve">Washington Nationals</t>
        </is>
      </c>
      <c r="D1698" t="inlineStr">
        <is>
          <t xml:space="preserve">Wrecking Crew</t>
        </is>
      </c>
      <c r="F1698" t="str">
        <f>HYPERLINK("https://www.ebay.com/sch/i.html?_nkw=2026+Topps+Chrome+Update+James+Wood+WC-31&amp;mkcid=1&amp;mkrid=711-53200-19255-0&amp;siteid=0&amp;campid=5339157451&amp;toolid=10001&amp;mkevt=1&amp;customid=checklist-xlsx","Find on eBay")</f>
        <v>Find on eBay</v>
      </c>
    </row>
    <row r="1699">
      <c r="A1699" t="inlineStr">
        <is>
          <t xml:space="preserve">WC-32</t>
        </is>
      </c>
      <c r="B1699" t="inlineStr">
        <is>
          <t xml:space="preserve">Ben Rice</t>
        </is>
      </c>
      <c r="C1699" t="inlineStr">
        <is>
          <t xml:space="preserve">New York Yankees</t>
        </is>
      </c>
      <c r="D1699" t="inlineStr">
        <is>
          <t xml:space="preserve">Wrecking Crew</t>
        </is>
      </c>
      <c r="F1699" t="str">
        <f>HYPERLINK("https://www.ebay.com/sch/i.html?_nkw=2026+Topps+Chrome+Update+Ben+Rice+WC-32&amp;mkcid=1&amp;mkrid=711-53200-19255-0&amp;siteid=0&amp;campid=5339157451&amp;toolid=10001&amp;mkevt=1&amp;customid=checklist-xlsx","Find on eBay")</f>
        <v>Find on eBay</v>
      </c>
    </row>
    <row r="1700">
      <c r="A1700" t="inlineStr">
        <is>
          <t xml:space="preserve">WC-33</t>
        </is>
      </c>
      <c r="B1700" t="inlineStr">
        <is>
          <t xml:space="preserve">Yordan Alvarez</t>
        </is>
      </c>
      <c r="C1700" t="inlineStr">
        <is>
          <t xml:space="preserve">Houston Astros</t>
        </is>
      </c>
      <c r="D1700" t="inlineStr">
        <is>
          <t xml:space="preserve">Wrecking Crew</t>
        </is>
      </c>
      <c r="F1700" t="str">
        <f>HYPERLINK("https://www.ebay.com/sch/i.html?_nkw=2026+Topps+Chrome+Update+Yordan+Alvarez+WC-33&amp;mkcid=1&amp;mkrid=711-53200-19255-0&amp;siteid=0&amp;campid=5339157451&amp;toolid=10001&amp;mkevt=1&amp;customid=checklist-xlsx","Find on eBay")</f>
        <v>Find on eBay</v>
      </c>
    </row>
    <row r="1701">
      <c r="A1701" t="inlineStr">
        <is>
          <t xml:space="preserve">WC-34</t>
        </is>
      </c>
      <c r="B1701" t="inlineStr">
        <is>
          <t xml:space="preserve">Vladimir Guerrero Jr.</t>
        </is>
      </c>
      <c r="C1701" t="inlineStr">
        <is>
          <t xml:space="preserve">Toronto Blue Jays</t>
        </is>
      </c>
      <c r="D1701" t="inlineStr">
        <is>
          <t xml:space="preserve">Wrecking Crew</t>
        </is>
      </c>
      <c r="F1701" t="str">
        <f>HYPERLINK("https://www.ebay.com/sch/i.html?_nkw=2026+Topps+Chrome+Update+Vladimir+Guerrero+Jr.+WC-34&amp;mkcid=1&amp;mkrid=711-53200-19255-0&amp;siteid=0&amp;campid=5339157451&amp;toolid=10001&amp;mkevt=1&amp;customid=checklist-xlsx","Find on eBay")</f>
        <v>Find on eBay</v>
      </c>
    </row>
    <row r="1702">
      <c r="A1702" t="inlineStr">
        <is>
          <t xml:space="preserve">WC-35</t>
        </is>
      </c>
      <c r="B1702" t="inlineStr">
        <is>
          <t xml:space="preserve">Manny Machado</t>
        </is>
      </c>
      <c r="C1702" t="inlineStr">
        <is>
          <t xml:space="preserve">San Diego Padres</t>
        </is>
      </c>
      <c r="D1702" t="inlineStr">
        <is>
          <t xml:space="preserve">Wrecking Crew</t>
        </is>
      </c>
      <c r="F1702" t="str">
        <f>HYPERLINK("https://www.ebay.com/sch/i.html?_nkw=2026+Topps+Chrome+Update+Manny+Machado+WC-35&amp;mkcid=1&amp;mkrid=711-53200-19255-0&amp;siteid=0&amp;campid=5339157451&amp;toolid=10001&amp;mkevt=1&amp;customid=checklist-xlsx","Find on eBay")</f>
        <v>Find on eBay</v>
      </c>
    </row>
    <row r="1703">
      <c r="A1703" t="inlineStr">
        <is>
          <t xml:space="preserve">WC-36</t>
        </is>
      </c>
      <c r="B1703" t="inlineStr">
        <is>
          <t xml:space="preserve">Julio Rodríguez</t>
        </is>
      </c>
      <c r="C1703" t="inlineStr">
        <is>
          <t xml:space="preserve">Seattle Mariners</t>
        </is>
      </c>
      <c r="D1703" t="inlineStr">
        <is>
          <t xml:space="preserve">Wrecking Crew</t>
        </is>
      </c>
      <c r="F1703" t="str">
        <f>HYPERLINK("https://www.ebay.com/sch/i.html?_nkw=2026+Topps+Chrome+Update+Julio+Rodr%C3%ADguez+WC-36&amp;mkcid=1&amp;mkrid=711-53200-19255-0&amp;siteid=0&amp;campid=5339157451&amp;toolid=10001&amp;mkevt=1&amp;customid=checklist-xlsx","Find on eBay")</f>
        <v>Find on eBay</v>
      </c>
    </row>
    <row r="1704">
      <c r="A1704" t="inlineStr">
        <is>
          <t xml:space="preserve">WC-37</t>
        </is>
      </c>
      <c r="B1704" t="inlineStr">
        <is>
          <t xml:space="preserve">Kazuma Okamoto</t>
        </is>
      </c>
      <c r="C1704" t="inlineStr">
        <is>
          <t xml:space="preserve">Toronto Blue Jays</t>
        </is>
      </c>
      <c r="D1704" t="inlineStr">
        <is>
          <t xml:space="preserve">Wrecking Crew</t>
        </is>
      </c>
      <c r="F1704" t="str">
        <f>HYPERLINK("https://www.ebay.com/sch/i.html?_nkw=2026+Topps+Chrome+Update+Kazuma+Okamoto+WC-37&amp;mkcid=1&amp;mkrid=711-53200-19255-0&amp;siteid=0&amp;campid=5339157451&amp;toolid=10001&amp;mkevt=1&amp;customid=checklist-xlsx","Find on eBay")</f>
        <v>Find on eBay</v>
      </c>
    </row>
    <row r="1705">
      <c r="A1705" t="inlineStr">
        <is>
          <t xml:space="preserve">WC-38</t>
        </is>
      </c>
      <c r="B1705" t="inlineStr">
        <is>
          <t xml:space="preserve">Juan Soto</t>
        </is>
      </c>
      <c r="C1705" t="inlineStr">
        <is>
          <t xml:space="preserve">New York Mets</t>
        </is>
      </c>
      <c r="D1705" t="inlineStr">
        <is>
          <t xml:space="preserve">Wrecking Crew</t>
        </is>
      </c>
      <c r="F1705" t="str">
        <f>HYPERLINK("https://www.ebay.com/sch/i.html?_nkw=2026+Topps+Chrome+Update+Juan+Soto+WC-38&amp;mkcid=1&amp;mkrid=711-53200-19255-0&amp;siteid=0&amp;campid=5339157451&amp;toolid=10001&amp;mkevt=1&amp;customid=checklist-xlsx","Find on eBay")</f>
        <v>Find on eBay</v>
      </c>
    </row>
    <row r="1706">
      <c r="A1706" t="inlineStr">
        <is>
          <t xml:space="preserve">WC-39</t>
        </is>
      </c>
      <c r="B1706" t="inlineStr">
        <is>
          <t xml:space="preserve">Gunnar Henderson</t>
        </is>
      </c>
      <c r="C1706" t="inlineStr">
        <is>
          <t xml:space="preserve">Baltimore Orioles</t>
        </is>
      </c>
      <c r="D1706" t="inlineStr">
        <is>
          <t xml:space="preserve">Wrecking Crew</t>
        </is>
      </c>
      <c r="F1706" t="str">
        <f>HYPERLINK("https://www.ebay.com/sch/i.html?_nkw=2026+Topps+Chrome+Update+Gunnar+Henderson+WC-39&amp;mkcid=1&amp;mkrid=711-53200-19255-0&amp;siteid=0&amp;campid=5339157451&amp;toolid=10001&amp;mkevt=1&amp;customid=checklist-xlsx","Find on eBay")</f>
        <v>Find on eBay</v>
      </c>
    </row>
    <row r="1707">
      <c r="A1707" t="inlineStr">
        <is>
          <t xml:space="preserve">WC-40</t>
        </is>
      </c>
      <c r="B1707" t="inlineStr">
        <is>
          <t xml:space="preserve">JJ Wetherholt</t>
        </is>
      </c>
      <c r="C1707" t="inlineStr">
        <is>
          <t xml:space="preserve">St. Louis Cardinals</t>
        </is>
      </c>
      <c r="D1707" t="inlineStr">
        <is>
          <t xml:space="preserve">Wrecking Crew</t>
        </is>
      </c>
      <c r="F1707" t="str">
        <f>HYPERLINK("https://www.ebay.com/sch/i.html?_nkw=2026+Topps+Chrome+Update+JJ+Wetherholt+WC-40&amp;mkcid=1&amp;mkrid=711-53200-19255-0&amp;siteid=0&amp;campid=5339157451&amp;toolid=10001&amp;mkevt=1&amp;customid=checklist-xlsx","Find on eBay")</f>
        <v>Find on eBay</v>
      </c>
    </row>
    <row r="1708">
      <c r="A1708" t="inlineStr">
        <is>
          <t xml:space="preserve">WC-41</t>
        </is>
      </c>
      <c r="B1708" t="inlineStr">
        <is>
          <t xml:space="preserve">Kevin McGonigle</t>
        </is>
      </c>
      <c r="C1708" t="inlineStr">
        <is>
          <t xml:space="preserve">Detroit Tigers</t>
        </is>
      </c>
      <c r="D1708" t="inlineStr">
        <is>
          <t xml:space="preserve">Wrecking Crew</t>
        </is>
      </c>
      <c r="F1708" t="str">
        <f>HYPERLINK("https://www.ebay.com/sch/i.html?_nkw=2026+Topps+Chrome+Update+Kevin+McGonigle+WC-41&amp;mkcid=1&amp;mkrid=711-53200-19255-0&amp;siteid=0&amp;campid=5339157451&amp;toolid=10001&amp;mkevt=1&amp;customid=checklist-xlsx","Find on eBay")</f>
        <v>Find on eBay</v>
      </c>
    </row>
    <row r="1709">
      <c r="A1709" t="inlineStr">
        <is>
          <t xml:space="preserve">WC-42</t>
        </is>
      </c>
      <c r="B1709" t="inlineStr">
        <is>
          <t xml:space="preserve">Konnor Griffin</t>
        </is>
      </c>
      <c r="C1709" t="inlineStr">
        <is>
          <t xml:space="preserve">Pittsburgh Pirates</t>
        </is>
      </c>
      <c r="D1709" t="inlineStr">
        <is>
          <t xml:space="preserve">Wrecking Crew</t>
        </is>
      </c>
      <c r="F1709" t="str">
        <f>HYPERLINK("https://www.ebay.com/sch/i.html?_nkw=2026+Topps+Chrome+Update+Konnor+Griffin+WC-42&amp;mkcid=1&amp;mkrid=711-53200-19255-0&amp;siteid=0&amp;campid=5339157451&amp;toolid=10001&amp;mkevt=1&amp;customid=checklist-xlsx","Find on eBay")</f>
        <v>Find on eBay</v>
      </c>
    </row>
    <row r="1710">
      <c r="A1710" t="inlineStr">
        <is>
          <t xml:space="preserve">WC-43</t>
        </is>
      </c>
      <c r="B1710" t="inlineStr">
        <is>
          <t xml:space="preserve">Hunter Goodman</t>
        </is>
      </c>
      <c r="C1710" t="inlineStr">
        <is>
          <t xml:space="preserve">Colorado Rockies</t>
        </is>
      </c>
      <c r="D1710" t="inlineStr">
        <is>
          <t xml:space="preserve">Wrecking Crew</t>
        </is>
      </c>
      <c r="F1710" t="str">
        <f>HYPERLINK("https://www.ebay.com/sch/i.html?_nkw=2026+Topps+Chrome+Update+Hunter+Goodman+WC-43&amp;mkcid=1&amp;mkrid=711-53200-19255-0&amp;siteid=0&amp;campid=5339157451&amp;toolid=10001&amp;mkevt=1&amp;customid=checklist-xlsx","Find on eBay")</f>
        <v>Find on eBay</v>
      </c>
    </row>
    <row r="1711">
      <c r="A1711" t="inlineStr">
        <is>
          <t xml:space="preserve">WC-44</t>
        </is>
      </c>
      <c r="B1711" t="inlineStr">
        <is>
          <t xml:space="preserve">Shea Langeliers</t>
        </is>
      </c>
      <c r="C1711" t="inlineStr">
        <is>
          <t xml:space="preserve">Athletics</t>
        </is>
      </c>
      <c r="D1711" t="inlineStr">
        <is>
          <t xml:space="preserve">Wrecking Crew</t>
        </is>
      </c>
      <c r="F1711" t="str">
        <f>HYPERLINK("https://www.ebay.com/sch/i.html?_nkw=2026+Topps+Chrome+Update+Shea+Langeliers+WC-44&amp;mkcid=1&amp;mkrid=711-53200-19255-0&amp;siteid=0&amp;campid=5339157451&amp;toolid=10001&amp;mkevt=1&amp;customid=checklist-xlsx","Find on eBay")</f>
        <v>Find on eBay</v>
      </c>
    </row>
    <row r="1712">
      <c r="A1712" t="inlineStr">
        <is>
          <t xml:space="preserve">WC-45</t>
        </is>
      </c>
      <c r="B1712" t="inlineStr">
        <is>
          <t xml:space="preserve">Matt Olson</t>
        </is>
      </c>
      <c r="C1712" t="inlineStr">
        <is>
          <t xml:space="preserve">Atlanta Braves</t>
        </is>
      </c>
      <c r="D1712" t="inlineStr">
        <is>
          <t xml:space="preserve">Wrecking Crew</t>
        </is>
      </c>
      <c r="F1712" t="str">
        <f>HYPERLINK("https://www.ebay.com/sch/i.html?_nkw=2026+Topps+Chrome+Update+Matt+Olson+WC-45&amp;mkcid=1&amp;mkrid=711-53200-19255-0&amp;siteid=0&amp;campid=5339157451&amp;toolid=10001&amp;mkevt=1&amp;customid=checklist-xlsx","Find on eBay")</f>
        <v>Find on eBay</v>
      </c>
    </row>
    <row r="1713">
      <c r="A1713" t="inlineStr">
        <is>
          <t xml:space="preserve">WC-46</t>
        </is>
      </c>
      <c r="B1713" t="inlineStr">
        <is>
          <t xml:space="preserve">Jazz Chisholm Jr.</t>
        </is>
      </c>
      <c r="C1713" t="inlineStr">
        <is>
          <t xml:space="preserve">New York Yankees</t>
        </is>
      </c>
      <c r="D1713" t="inlineStr">
        <is>
          <t xml:space="preserve">Wrecking Crew</t>
        </is>
      </c>
      <c r="F1713" t="str">
        <f>HYPERLINK("https://www.ebay.com/sch/i.html?_nkw=2026+Topps+Chrome+Update+Jazz+Chisholm+Jr.+WC-46&amp;mkcid=1&amp;mkrid=711-53200-19255-0&amp;siteid=0&amp;campid=5339157451&amp;toolid=10001&amp;mkevt=1&amp;customid=checklist-xlsx","Find on eBay")</f>
        <v>Find on eBay</v>
      </c>
    </row>
    <row r="1714">
      <c r="A1714" t="inlineStr">
        <is>
          <t xml:space="preserve">WC-47</t>
        </is>
      </c>
      <c r="B1714" t="inlineStr">
        <is>
          <t xml:space="preserve">Pete Alonso</t>
        </is>
      </c>
      <c r="C1714" t="inlineStr">
        <is>
          <t xml:space="preserve">Baltimore Orioles</t>
        </is>
      </c>
      <c r="D1714" t="inlineStr">
        <is>
          <t xml:space="preserve">Wrecking Crew</t>
        </is>
      </c>
      <c r="F1714" t="str">
        <f>HYPERLINK("https://www.ebay.com/sch/i.html?_nkw=2026+Topps+Chrome+Update+Pete+Alonso+WC-47&amp;mkcid=1&amp;mkrid=711-53200-19255-0&amp;siteid=0&amp;campid=5339157451&amp;toolid=10001&amp;mkevt=1&amp;customid=checklist-xlsx","Find on eBay")</f>
        <v>Find on eBay</v>
      </c>
    </row>
    <row r="1715">
      <c r="A1715" t="inlineStr">
        <is>
          <t xml:space="preserve">WC-48</t>
        </is>
      </c>
      <c r="B1715" t="inlineStr">
        <is>
          <t xml:space="preserve">Mookie Betts</t>
        </is>
      </c>
      <c r="C1715" t="inlineStr">
        <is>
          <t xml:space="preserve">Los Angeles Dodgers</t>
        </is>
      </c>
      <c r="D1715" t="inlineStr">
        <is>
          <t xml:space="preserve">Wrecking Crew</t>
        </is>
      </c>
      <c r="F1715" t="str">
        <f>HYPERLINK("https://www.ebay.com/sch/i.html?_nkw=2026+Topps+Chrome+Update+Mookie+Betts+WC-48&amp;mkcid=1&amp;mkrid=711-53200-19255-0&amp;siteid=0&amp;campid=5339157451&amp;toolid=10001&amp;mkevt=1&amp;customid=checklist-xlsx","Find on eBay")</f>
        <v>Find on eBay</v>
      </c>
    </row>
    <row r="1716">
      <c r="A1716" t="inlineStr">
        <is>
          <t xml:space="preserve">WC-49</t>
        </is>
      </c>
      <c r="B1716" t="inlineStr">
        <is>
          <t xml:space="preserve">Kyle Tucker</t>
        </is>
      </c>
      <c r="C1716" t="inlineStr">
        <is>
          <t xml:space="preserve">Los Angeles Dodgers</t>
        </is>
      </c>
      <c r="D1716" t="inlineStr">
        <is>
          <t xml:space="preserve">Wrecking Crew</t>
        </is>
      </c>
      <c r="F1716" t="str">
        <f>HYPERLINK("https://www.ebay.com/sch/i.html?_nkw=2026+Topps+Chrome+Update+Kyle+Tucker+WC-49&amp;mkcid=1&amp;mkrid=711-53200-19255-0&amp;siteid=0&amp;campid=5339157451&amp;toolid=10001&amp;mkevt=1&amp;customid=checklist-xlsx","Find on eBay")</f>
        <v>Find on eBay</v>
      </c>
    </row>
    <row r="1717">
      <c r="A1717" t="inlineStr">
        <is>
          <t xml:space="preserve">WC-50</t>
        </is>
      </c>
      <c r="B1717" t="inlineStr">
        <is>
          <t xml:space="preserve">Nolan Arenado</t>
        </is>
      </c>
      <c r="C1717" t="inlineStr">
        <is>
          <t xml:space="preserve">Arizona Diamondbacks</t>
        </is>
      </c>
      <c r="D1717" t="inlineStr">
        <is>
          <t xml:space="preserve">Wrecking Crew</t>
        </is>
      </c>
      <c r="F1717" t="str">
        <f>HYPERLINK("https://www.ebay.com/sch/i.html?_nkw=2026+Topps+Chrome+Update+Nolan+Arenado+WC-50&amp;mkcid=1&amp;mkrid=711-53200-19255-0&amp;siteid=0&amp;campid=5339157451&amp;toolid=10001&amp;mkevt=1&amp;customid=checklist-xlsx","Find on eBay")</f>
        <v>Find on eBay</v>
      </c>
    </row>
    <row r="1718">
      <c r="A1718" t="inlineStr">
        <is>
          <t xml:space="preserve">WC-51</t>
        </is>
      </c>
      <c r="B1718" t="inlineStr">
        <is>
          <t xml:space="preserve">Rafael Devers</t>
        </is>
      </c>
      <c r="C1718" t="inlineStr">
        <is>
          <t xml:space="preserve">San Francisco Giants</t>
        </is>
      </c>
      <c r="D1718" t="inlineStr">
        <is>
          <t xml:space="preserve">Wrecking Crew</t>
        </is>
      </c>
      <c r="F1718" t="str">
        <f>HYPERLINK("https://www.ebay.com/sch/i.html?_nkw=2026+Topps+Chrome+Update+Rafael+Devers+WC-51&amp;mkcid=1&amp;mkrid=711-53200-19255-0&amp;siteid=0&amp;campid=5339157451&amp;toolid=10001&amp;mkevt=1&amp;customid=checklist-xlsx","Find on eBay")</f>
        <v>Find on eBay</v>
      </c>
    </row>
    <row r="1719">
      <c r="A1719" t="inlineStr">
        <is>
          <t xml:space="preserve">WC-52</t>
        </is>
      </c>
      <c r="B1719" t="inlineStr">
        <is>
          <t xml:space="preserve">Cody Bellinger</t>
        </is>
      </c>
      <c r="C1719" t="inlineStr">
        <is>
          <t xml:space="preserve">New York Yankees</t>
        </is>
      </c>
      <c r="D1719" t="inlineStr">
        <is>
          <t xml:space="preserve">Wrecking Crew</t>
        </is>
      </c>
      <c r="F1719" t="str">
        <f>HYPERLINK("https://www.ebay.com/sch/i.html?_nkw=2026+Topps+Chrome+Update+Cody+Bellinger+WC-52&amp;mkcid=1&amp;mkrid=711-53200-19255-0&amp;siteid=0&amp;campid=5339157451&amp;toolid=10001&amp;mkevt=1&amp;customid=checklist-xlsx","Find on eBay")</f>
        <v>Find on eBay</v>
      </c>
    </row>
    <row r="1720">
      <c r="A1720" t="inlineStr">
        <is>
          <t xml:space="preserve">WC-53</t>
        </is>
      </c>
      <c r="B1720" t="inlineStr">
        <is>
          <t xml:space="preserve">Austin Riley</t>
        </is>
      </c>
      <c r="C1720" t="inlineStr">
        <is>
          <t xml:space="preserve">Atlanta Braves</t>
        </is>
      </c>
      <c r="D1720" t="inlineStr">
        <is>
          <t xml:space="preserve">Wrecking Crew</t>
        </is>
      </c>
      <c r="F1720" t="str">
        <f>HYPERLINK("https://www.ebay.com/sch/i.html?_nkw=2026+Topps+Chrome+Update+Austin+Riley+WC-53&amp;mkcid=1&amp;mkrid=711-53200-19255-0&amp;siteid=0&amp;campid=5339157451&amp;toolid=10001&amp;mkevt=1&amp;customid=checklist-xlsx","Find on eBay")</f>
        <v>Find on eBay</v>
      </c>
    </row>
    <row r="1721">
      <c r="A1721" t="inlineStr">
        <is>
          <t xml:space="preserve">WC-54</t>
        </is>
      </c>
      <c r="B1721" t="inlineStr">
        <is>
          <t xml:space="preserve">Ronald Acuña Jr.</t>
        </is>
      </c>
      <c r="C1721" t="inlineStr">
        <is>
          <t xml:space="preserve">Atlanta Braves</t>
        </is>
      </c>
      <c r="D1721" t="inlineStr">
        <is>
          <t xml:space="preserve">Wrecking Crew</t>
        </is>
      </c>
      <c r="F1721" t="str">
        <f>HYPERLINK("https://www.ebay.com/sch/i.html?_nkw=2026+Topps+Chrome+Update+Ronald+Acu%C3%B1a+Jr.+WC-54&amp;mkcid=1&amp;mkrid=711-53200-19255-0&amp;siteid=0&amp;campid=5339157451&amp;toolid=10001&amp;mkevt=1&amp;customid=checklist-xlsx","Find on eBay")</f>
        <v>Find on eBay</v>
      </c>
    </row>
    <row r="1722">
      <c r="A1722" t="inlineStr">
        <is>
          <t xml:space="preserve">WC-55</t>
        </is>
      </c>
      <c r="B1722" t="inlineStr">
        <is>
          <t xml:space="preserve">Paul Goldschmidt</t>
        </is>
      </c>
      <c r="C1722" t="inlineStr">
        <is>
          <t xml:space="preserve">New York Yankees</t>
        </is>
      </c>
      <c r="D1722" t="inlineStr">
        <is>
          <t xml:space="preserve">Wrecking Crew</t>
        </is>
      </c>
      <c r="F1722" t="str">
        <f>HYPERLINK("https://www.ebay.com/sch/i.html?_nkw=2026+Topps+Chrome+Update+Paul+Goldschmidt+WC-55&amp;mkcid=1&amp;mkrid=711-53200-19255-0&amp;siteid=0&amp;campid=5339157451&amp;toolid=10001&amp;mkevt=1&amp;customid=checklist-xlsx","Find on eBay")</f>
        <v>Find on eBay</v>
      </c>
    </row>
  </sheetData>
</worksheet>
</file>